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216" windowWidth="23136" windowHeight="12012" tabRatio="842" firstSheet="7" activeTab="23"/>
  </bookViews>
  <sheets>
    <sheet name="Исходные данные для мониторинга" sheetId="28" r:id="rId1"/>
    <sheet name="Р1.1" sheetId="2" r:id="rId2"/>
    <sheet name="Р1.2" sheetId="5" r:id="rId3"/>
    <sheet name="Р2.1" sheetId="6" r:id="rId4"/>
    <sheet name="Р3.1" sheetId="7" r:id="rId5"/>
    <sheet name="Р3.2" sheetId="8" r:id="rId6"/>
    <sheet name="Р3.3" sheetId="9" r:id="rId7"/>
    <sheet name="Р4.1" sheetId="10" r:id="rId8"/>
    <sheet name="Р4.2" sheetId="11" r:id="rId9"/>
    <sheet name="Р4.3" sheetId="12" r:id="rId10"/>
    <sheet name="Р5.1" sheetId="13" r:id="rId11"/>
    <sheet name="Р5.2" sheetId="14" r:id="rId12"/>
    <sheet name="Р5.3" sheetId="15" r:id="rId13"/>
    <sheet name="Р5.4" sheetId="16" r:id="rId14"/>
    <sheet name="Р5.5" sheetId="17" r:id="rId15"/>
    <sheet name="Р6.1 " sheetId="18" r:id="rId16"/>
    <sheet name="Р6.2" sheetId="19" r:id="rId17"/>
    <sheet name="Р7.1" sheetId="20" r:id="rId18"/>
    <sheet name="Р8.1" sheetId="21" r:id="rId19"/>
    <sheet name="Р8.2" sheetId="22" r:id="rId20"/>
    <sheet name="Значения индикаторов" sheetId="23" r:id="rId21"/>
    <sheet name="Взвешенная оценка индикаторов" sheetId="24" r:id="rId22"/>
    <sheet name="Рейтинговая оценка" sheetId="25" r:id="rId23"/>
    <sheet name="Итоговый рейтинг" sheetId="27" r:id="rId24"/>
  </sheets>
  <definedNames>
    <definedName name="Р1_W" localSheetId="23">'Итоговый рейтинг'!$B$3</definedName>
    <definedName name="Р1_W" localSheetId="1">Р1.1!$B$3</definedName>
    <definedName name="Р1_W" localSheetId="2">Р1.2!$B$3</definedName>
    <definedName name="Р1_W" localSheetId="3">Р2.1!$B$3</definedName>
    <definedName name="Р1_W" localSheetId="4">Р3.1!$B$3</definedName>
    <definedName name="Р1_W" localSheetId="5">Р3.2!$B$3</definedName>
    <definedName name="Р1_W" localSheetId="6">Р3.3!$B$3</definedName>
    <definedName name="Р1_W" localSheetId="7">Р4.1!$B$3</definedName>
    <definedName name="Р1_W" localSheetId="8">Р4.2!$B$3</definedName>
    <definedName name="Р1_W" localSheetId="9">Р4.3!$B$3</definedName>
    <definedName name="Р1_W" localSheetId="10">Р5.1!$B$3</definedName>
    <definedName name="Р1_W" localSheetId="11">Р5.2!$B$3</definedName>
    <definedName name="Р1_W" localSheetId="12">Р5.3!$B$3</definedName>
    <definedName name="Р1_W" localSheetId="13">Р5.4!$B$3</definedName>
    <definedName name="Р1_W" localSheetId="14">Р5.5!$B$3</definedName>
    <definedName name="Р1_W" localSheetId="15">'Р6.1 '!$B$3</definedName>
    <definedName name="Р1_W" localSheetId="16">Р6.2!$B$3</definedName>
    <definedName name="Р1_W" localSheetId="17">Р7.1!$B$3</definedName>
    <definedName name="Р1_W" localSheetId="18">Р8.1!$B$3</definedName>
    <definedName name="Р1_W" localSheetId="19">Р8.2!$B$3</definedName>
    <definedName name="Р1_W" localSheetId="22">'Рейтинговая оценка'!$B$3</definedName>
  </definedNames>
  <calcPr calcId="145621"/>
</workbook>
</file>

<file path=xl/calcChain.xml><?xml version="1.0" encoding="utf-8"?>
<calcChain xmlns="http://schemas.openxmlformats.org/spreadsheetml/2006/main">
  <c r="B14" i="27" l="1"/>
  <c r="E12" i="27"/>
  <c r="E11" i="27"/>
  <c r="E10" i="27"/>
  <c r="E9" i="27"/>
  <c r="E8" i="27"/>
  <c r="E7" i="27"/>
  <c r="E15" i="25"/>
  <c r="E14" i="25"/>
  <c r="E13" i="25"/>
  <c r="E12" i="25"/>
  <c r="E11" i="25"/>
  <c r="E10" i="25"/>
  <c r="E9" i="25"/>
  <c r="U13" i="24" l="1"/>
  <c r="U12" i="24"/>
  <c r="U11" i="24"/>
  <c r="U10" i="24"/>
  <c r="U9" i="24"/>
  <c r="U8" i="24"/>
  <c r="U7" i="24"/>
  <c r="D9" i="18" l="1"/>
  <c r="D10" i="18"/>
  <c r="D11" i="18"/>
  <c r="D12" i="18"/>
  <c r="D13" i="18"/>
  <c r="D14" i="18"/>
  <c r="D15" i="18"/>
  <c r="B16" i="22"/>
  <c r="C15" i="22"/>
  <c r="D15" i="22" s="1"/>
  <c r="E15" i="22" s="1"/>
  <c r="E14" i="22"/>
  <c r="D14" i="22"/>
  <c r="D13" i="22"/>
  <c r="E13" i="22" s="1"/>
  <c r="E12" i="22"/>
  <c r="D12" i="22"/>
  <c r="C11" i="22"/>
  <c r="C16" i="22" s="1"/>
  <c r="E10" i="22"/>
  <c r="D10" i="22"/>
  <c r="D9" i="22"/>
  <c r="C9" i="22"/>
  <c r="B16" i="21"/>
  <c r="C15" i="21"/>
  <c r="D15" i="21" s="1"/>
  <c r="E15" i="21" s="1"/>
  <c r="D14" i="21"/>
  <c r="E14" i="21" s="1"/>
  <c r="D13" i="21"/>
  <c r="E13" i="21" s="1"/>
  <c r="D12" i="21"/>
  <c r="E12" i="21" s="1"/>
  <c r="D11" i="21"/>
  <c r="E11" i="21" s="1"/>
  <c r="C11" i="21"/>
  <c r="D10" i="21"/>
  <c r="E10" i="21" s="1"/>
  <c r="C9" i="21"/>
  <c r="D9" i="21" s="1"/>
  <c r="D15" i="20"/>
  <c r="D14" i="20"/>
  <c r="D13" i="20"/>
  <c r="E13" i="20" s="1"/>
  <c r="D12" i="20"/>
  <c r="D11" i="20"/>
  <c r="D10" i="20"/>
  <c r="D9" i="20"/>
  <c r="B16" i="20"/>
  <c r="C15" i="20"/>
  <c r="E15" i="20" s="1"/>
  <c r="E14" i="20"/>
  <c r="E12" i="20"/>
  <c r="C11" i="20"/>
  <c r="C16" i="20" s="1"/>
  <c r="E10" i="20"/>
  <c r="C9" i="20"/>
  <c r="E13" i="19"/>
  <c r="E12" i="19"/>
  <c r="E10" i="19"/>
  <c r="E9" i="19"/>
  <c r="D15" i="19"/>
  <c r="D14" i="19"/>
  <c r="D13" i="19"/>
  <c r="D12" i="19"/>
  <c r="D11" i="19"/>
  <c r="D10" i="19"/>
  <c r="D9" i="19"/>
  <c r="B16" i="19"/>
  <c r="C15" i="19"/>
  <c r="E15" i="19" s="1"/>
  <c r="E14" i="19"/>
  <c r="E11" i="19"/>
  <c r="C11" i="19"/>
  <c r="C9" i="19"/>
  <c r="H16" i="16"/>
  <c r="G16" i="16"/>
  <c r="F16" i="16"/>
  <c r="E16" i="16"/>
  <c r="D16" i="16"/>
  <c r="C16" i="16"/>
  <c r="J15" i="16"/>
  <c r="J14" i="16"/>
  <c r="J11" i="16"/>
  <c r="J9" i="16"/>
  <c r="E16" i="18"/>
  <c r="C16" i="18"/>
  <c r="B16" i="18"/>
  <c r="F15" i="18"/>
  <c r="F14" i="18"/>
  <c r="F13" i="18"/>
  <c r="F12" i="18"/>
  <c r="F11" i="18"/>
  <c r="F10" i="18"/>
  <c r="F9" i="18"/>
  <c r="B16" i="17"/>
  <c r="C15" i="17"/>
  <c r="D15" i="17" s="1"/>
  <c r="E15" i="17" s="1"/>
  <c r="C14" i="17"/>
  <c r="D14" i="17" s="1"/>
  <c r="E14" i="17" s="1"/>
  <c r="C11" i="17"/>
  <c r="D11" i="17" s="1"/>
  <c r="E11" i="17" s="1"/>
  <c r="D9" i="17"/>
  <c r="C9" i="17"/>
  <c r="K16" i="16"/>
  <c r="I16" i="16"/>
  <c r="B16" i="16"/>
  <c r="L15" i="16"/>
  <c r="L14" i="16"/>
  <c r="L11" i="16"/>
  <c r="L9" i="16"/>
  <c r="D15" i="15"/>
  <c r="D14" i="15"/>
  <c r="D11" i="15"/>
  <c r="D9" i="15"/>
  <c r="B16" i="15"/>
  <c r="C15" i="15"/>
  <c r="E15" i="15" s="1"/>
  <c r="C14" i="15"/>
  <c r="E14" i="15" s="1"/>
  <c r="C11" i="15"/>
  <c r="E11" i="15" s="1"/>
  <c r="C9" i="15"/>
  <c r="D15" i="14"/>
  <c r="D14" i="14"/>
  <c r="D11" i="14"/>
  <c r="D9" i="14"/>
  <c r="E16" i="14"/>
  <c r="C16" i="14"/>
  <c r="B16" i="14"/>
  <c r="F15" i="14"/>
  <c r="F14" i="14"/>
  <c r="F11" i="14"/>
  <c r="F9" i="14"/>
  <c r="D15" i="13"/>
  <c r="B16" i="13"/>
  <c r="E15" i="13"/>
  <c r="C15" i="13"/>
  <c r="C14" i="13"/>
  <c r="C11" i="13"/>
  <c r="D11" i="13" s="1"/>
  <c r="E11" i="13" s="1"/>
  <c r="C9" i="13"/>
  <c r="D15" i="12"/>
  <c r="D14" i="12"/>
  <c r="D13" i="12"/>
  <c r="D12" i="12"/>
  <c r="D11" i="12"/>
  <c r="D10" i="12"/>
  <c r="D9" i="12"/>
  <c r="E16" i="12"/>
  <c r="B16" i="12"/>
  <c r="F15" i="12"/>
  <c r="F14" i="12"/>
  <c r="F13" i="12"/>
  <c r="F12" i="12"/>
  <c r="F11" i="12"/>
  <c r="F10" i="12"/>
  <c r="F9" i="12"/>
  <c r="E9" i="22" l="1"/>
  <c r="D11" i="22"/>
  <c r="E11" i="22" s="1"/>
  <c r="D16" i="21"/>
  <c r="E9" i="21"/>
  <c r="E16" i="21" s="1"/>
  <c r="C16" i="21"/>
  <c r="E9" i="20"/>
  <c r="E11" i="20"/>
  <c r="D16" i="19"/>
  <c r="C16" i="19"/>
  <c r="E16" i="19"/>
  <c r="D16" i="18"/>
  <c r="F16" i="18"/>
  <c r="D16" i="17"/>
  <c r="C16" i="17"/>
  <c r="E9" i="17"/>
  <c r="E16" i="17" s="1"/>
  <c r="L16" i="16"/>
  <c r="J16" i="16"/>
  <c r="D16" i="15"/>
  <c r="E9" i="15"/>
  <c r="E16" i="15" s="1"/>
  <c r="C16" i="15"/>
  <c r="F16" i="14"/>
  <c r="D16" i="14"/>
  <c r="D14" i="13"/>
  <c r="E14" i="13" s="1"/>
  <c r="C16" i="13"/>
  <c r="D9" i="13"/>
  <c r="F16" i="12"/>
  <c r="D16" i="12"/>
  <c r="E16" i="11"/>
  <c r="C16" i="11"/>
  <c r="B16" i="11"/>
  <c r="F15" i="11"/>
  <c r="D15" i="11"/>
  <c r="F14" i="11"/>
  <c r="D14" i="11"/>
  <c r="F11" i="11"/>
  <c r="D11" i="11"/>
  <c r="F9" i="11"/>
  <c r="D9" i="11"/>
  <c r="E16" i="10"/>
  <c r="C16" i="10"/>
  <c r="B16" i="10"/>
  <c r="F15" i="10"/>
  <c r="D15" i="10"/>
  <c r="F14" i="10"/>
  <c r="D14" i="10"/>
  <c r="F13" i="10"/>
  <c r="D13" i="10"/>
  <c r="F12" i="10"/>
  <c r="D12" i="10"/>
  <c r="F11" i="10"/>
  <c r="D11" i="10"/>
  <c r="F10" i="10"/>
  <c r="D10" i="10"/>
  <c r="F9" i="10"/>
  <c r="D9" i="10"/>
  <c r="B16" i="9"/>
  <c r="C16" i="9"/>
  <c r="D16" i="9"/>
  <c r="D15" i="9"/>
  <c r="D14" i="9"/>
  <c r="D13" i="9"/>
  <c r="D12" i="9"/>
  <c r="D11" i="9"/>
  <c r="D10" i="9"/>
  <c r="D9" i="9"/>
  <c r="C15" i="9"/>
  <c r="C14" i="9"/>
  <c r="C13" i="9"/>
  <c r="C12" i="9"/>
  <c r="C11" i="9"/>
  <c r="C10" i="9"/>
  <c r="C9" i="9"/>
  <c r="D9" i="5"/>
  <c r="D13" i="5"/>
  <c r="E16" i="8"/>
  <c r="C16" i="8"/>
  <c r="B16" i="8"/>
  <c r="F15" i="8"/>
  <c r="D15" i="8"/>
  <c r="F14" i="8"/>
  <c r="D14" i="8"/>
  <c r="F13" i="8"/>
  <c r="D13" i="8"/>
  <c r="F12" i="8"/>
  <c r="D12" i="8"/>
  <c r="F11" i="8"/>
  <c r="D11" i="8"/>
  <c r="F10" i="8"/>
  <c r="D10" i="8"/>
  <c r="F9" i="8"/>
  <c r="D9" i="8"/>
  <c r="D15" i="7"/>
  <c r="D14" i="7"/>
  <c r="D13" i="7"/>
  <c r="D12" i="7"/>
  <c r="D11" i="7"/>
  <c r="D10" i="7"/>
  <c r="D9" i="7"/>
  <c r="E16" i="7"/>
  <c r="C16" i="7"/>
  <c r="B16" i="7"/>
  <c r="F15" i="7"/>
  <c r="F14" i="7"/>
  <c r="F13" i="7"/>
  <c r="F12" i="7"/>
  <c r="F11" i="7"/>
  <c r="F10" i="7"/>
  <c r="F9" i="7"/>
  <c r="D15" i="6"/>
  <c r="D14" i="6"/>
  <c r="D12" i="6"/>
  <c r="D13" i="6"/>
  <c r="D11" i="6"/>
  <c r="D9" i="6"/>
  <c r="E16" i="6"/>
  <c r="C16" i="6"/>
  <c r="B16" i="6"/>
  <c r="F15" i="6"/>
  <c r="F14" i="6"/>
  <c r="F13" i="6"/>
  <c r="F12" i="6"/>
  <c r="F11" i="6"/>
  <c r="F10" i="6"/>
  <c r="F9" i="6"/>
  <c r="E16" i="5"/>
  <c r="C16" i="5"/>
  <c r="B16" i="5"/>
  <c r="F15" i="5"/>
  <c r="D15" i="5"/>
  <c r="F14" i="5"/>
  <c r="D14" i="5"/>
  <c r="F13" i="5"/>
  <c r="F12" i="5"/>
  <c r="D12" i="5"/>
  <c r="F11" i="5"/>
  <c r="D11" i="5"/>
  <c r="F10" i="5"/>
  <c r="D10" i="5"/>
  <c r="F9" i="5"/>
  <c r="E16" i="2"/>
  <c r="D15" i="2"/>
  <c r="D14" i="2"/>
  <c r="D13" i="2"/>
  <c r="D12" i="2"/>
  <c r="D11" i="2"/>
  <c r="D10" i="2"/>
  <c r="D9" i="2"/>
  <c r="D16" i="2" s="1"/>
  <c r="E16" i="22" l="1"/>
  <c r="D16" i="22"/>
  <c r="E16" i="20"/>
  <c r="D16" i="20"/>
  <c r="E9" i="13"/>
  <c r="E16" i="13" s="1"/>
  <c r="D16" i="13"/>
  <c r="F16" i="11"/>
  <c r="D16" i="11"/>
  <c r="F16" i="10"/>
  <c r="D16" i="10"/>
  <c r="E15" i="9"/>
  <c r="E14" i="9"/>
  <c r="E13" i="9"/>
  <c r="E12" i="9"/>
  <c r="E11" i="9"/>
  <c r="E10" i="9"/>
  <c r="E9" i="9"/>
  <c r="F16" i="8"/>
  <c r="D16" i="8"/>
  <c r="F16" i="7"/>
  <c r="D16" i="7"/>
  <c r="F16" i="6"/>
  <c r="D16" i="6"/>
  <c r="F16" i="5"/>
  <c r="D16" i="5"/>
  <c r="C16" i="2"/>
  <c r="B16" i="2"/>
  <c r="F9" i="2"/>
  <c r="F11" i="2"/>
  <c r="F12" i="2"/>
  <c r="F13" i="2"/>
  <c r="F14" i="2"/>
  <c r="F15" i="2"/>
  <c r="F10" i="2"/>
  <c r="E16" i="9" l="1"/>
  <c r="F16" i="2"/>
</calcChain>
</file>

<file path=xl/sharedStrings.xml><?xml version="1.0" encoding="utf-8"?>
<sst xmlns="http://schemas.openxmlformats.org/spreadsheetml/2006/main" count="922" uniqueCount="301">
  <si>
    <t>N</t>
  </si>
  <si>
    <t>Sп</t>
  </si>
  <si>
    <t>Sr</t>
  </si>
  <si>
    <t>Кр</t>
  </si>
  <si>
    <t>Объем бюджетных ассигнований ГРБС в отчетном году</t>
  </si>
  <si>
    <t>Кзп</t>
  </si>
  <si>
    <t>Ксоц</t>
  </si>
  <si>
    <t>Объем доходов бюджетных (автономных) учреждений от приносящей доход деятельности за отчетный год</t>
  </si>
  <si>
    <t>Дсм</t>
  </si>
  <si>
    <t>Дрд</t>
  </si>
  <si>
    <t>Дкм</t>
  </si>
  <si>
    <t>Дмз</t>
  </si>
  <si>
    <t>Количество непринятых платежных документов по лицевым счетам ГРБС и муниципальных учреждений по причине нарушения установленного порядка их заполнения</t>
  </si>
  <si>
    <t>R</t>
  </si>
  <si>
    <t>Общее количество платежных документов по лицевым счетам ГРБС и муниципальных учреждений</t>
  </si>
  <si>
    <t>V</t>
  </si>
  <si>
    <t>Администрация Гаврилов-Ямского муниципального района</t>
  </si>
  <si>
    <t>Управление финансов</t>
  </si>
  <si>
    <t>Управление образования</t>
  </si>
  <si>
    <t>Управление ЖКХ</t>
  </si>
  <si>
    <t>Управление АГИЗО</t>
  </si>
  <si>
    <t>Управление КТС и МП</t>
  </si>
  <si>
    <t>Rp</t>
  </si>
  <si>
    <t>Rf</t>
  </si>
  <si>
    <t>Кассовое исполнение расходов ГРБС в отчетном году за счет средств бюджета Гаврилов-Ямского муниципального района (за исключением расходов за счет средств резервного фонда Администрации муниципального района)</t>
  </si>
  <si>
    <t>F</t>
  </si>
  <si>
    <t>L</t>
  </si>
  <si>
    <t>Объем расходов по ГРБС за счет средств областного бюджета и бюджета муниципального района (без учета федеральных средств), первоначально утвержденный на отчетный финансовый год</t>
  </si>
  <si>
    <t>Соблюдение ГРБС установленных сроков уточнения муниципальных, программ, ответственным исполнителем которых он является, в случае если утвержденные решением о бюджете на отчетный финансовый год и плановый период объемы бюджетных ассигнований, предусмотренные за счет средств бюджета Гаврилов-Ямского района на реализацию программ, отличаются от объемов финансирования, предусмотренных за счет средств  бюджета муниципального района в утвержденных программах</t>
  </si>
  <si>
    <t>Е</t>
  </si>
  <si>
    <t>Доля незавершенных документов вида "Паспорт учреждения" от общего количества документов вида "Паспорт учреждения"</t>
  </si>
  <si>
    <t>Доля незавершенных документов вида "Информация о плане финансово-хозяйственной деятельности" от общего количества документов вида "Информация о плане финансово-хозяйственной деятельности" за отчетный год</t>
  </si>
  <si>
    <t>Дпфхд</t>
  </si>
  <si>
    <t>Доля незавершенных документов вида "Информация о показателях бюджетной сметы" от общего количества документов вида "Информация о показателях бюджетной сметы" за отчетный год</t>
  </si>
  <si>
    <t>Доля незавершенных документов вида "Информация о результатах деятельности и об использовании имущества" от общего количества документов вида "Информация о результатах деятельности и об использовании имущества" за год, предшествующий отчетному</t>
  </si>
  <si>
    <t>Доля незавершенных документов вида "Сведения о проведенных контрольных мероприятиях и их результатах" от общего количества документов вида "Сведения о проведенных контрольных мероприятиях и их результатах" за год, предшествующий отчетному</t>
  </si>
  <si>
    <t>Доля незавершенных документов вида "Информация о муниципальном задании" от общего количества документов вида "Информация о муниципальном задании" за отчетный год</t>
  </si>
  <si>
    <t>да/нет</t>
  </si>
  <si>
    <t>Не применяется</t>
  </si>
  <si>
    <t>Прогноз поступлений доходов по главному администратору бюджета (без учета безвозмездных поступлений)</t>
  </si>
  <si>
    <t>Фактическое поступление за отчетный период (без учета безвозмездных поступлений)</t>
  </si>
  <si>
    <t>Объем бюджетных ассигнований ГРБС на отчетный финансовый год, представленных в программном виде (муниципальных, ведомственных программах) по состоянию на 31 декабря отчетного года за счет средств бюджета муниципального района.</t>
  </si>
  <si>
    <t>Общий объем бюджетных ассигнований ГРБС на отчетный финансовый год (за исключением бюджетных ассигнований на исполнение судебных актов (код вида расходов классификации расходов бюджета 830), резервного фонда Администрации муниципального района) по состоянию на 31 декабря отчетного года за счет средств бюджета муниципального района</t>
  </si>
  <si>
    <t>Плановые лимиты бюджетных обязательств ГРБС в отчетном периоде  за счет средств бюджета Гаврилов-Ямского муниципального района (за исключением расходов за счет средств резервного фонда Администрации муниципального района)</t>
  </si>
  <si>
    <t>Объем расходов по ГРБС за счет средств областного бюджета и бюджета муниципального района (без учета федеральных средств), уточненный на отчетный финансовый год по состоянию на 31 декабря отчетного года</t>
  </si>
  <si>
    <t>Сумма средств утвержденных передвижек бюджета ГРБС в сводной бюджетной росписи в отчетном году по типу средств 01 01 00 «Собственные средства» (без учета ассигнований резервного фонда Администрации муниципального района)</t>
  </si>
  <si>
    <t>Сумма объемов бюджетных ассигнований ГРБС, утвержденная в бюджете за отчетный год, по состоянию на 31 декабря отчетного года по типу средств 01 01 00 «Собственные средства» (без учета ассигнований резервного фонда Администрации муниципального района)</t>
  </si>
  <si>
    <t>Объем просроченной кредиторской задолженности ГРБС и казенных учреждений на 1 января года, следующего за отчетным</t>
  </si>
  <si>
    <t>Объем просроченной кредиторской задолженности ГРБС и казенных учреждений по выплате заработной платы на 1 января года, следующего за отчетным</t>
  </si>
  <si>
    <t>Объем просроченной кредиторской задолженности ГРБС и казенных учреждений по выплате пособий по социальной помощи населению на 1 января года, следующего за отчетным.</t>
  </si>
  <si>
    <t>Доля незавершенных документов вида "Бухгалтерская отчетность" за год, предшествующий отчетному</t>
  </si>
  <si>
    <t>Дбо</t>
  </si>
  <si>
    <t xml:space="preserve">Количество оцениваемых видов документов, размещаемых муниципальными учреждениями на сайте в сети Интернет. </t>
  </si>
  <si>
    <t>Весомость(W):</t>
  </si>
  <si>
    <t>Формула</t>
  </si>
  <si>
    <t>Значение</t>
  </si>
  <si>
    <t>Оценка индикатора</t>
  </si>
  <si>
    <t>Оценка с учетом веса индикатора</t>
  </si>
  <si>
    <t>Всего/Среднее</t>
  </si>
  <si>
    <t>Sr - общий объем бюджетных ассигнований ГРБС на отчетный финансовый год (за исключением бюджетных ассигнований на исполнение судебных актов (код вида расходов классификации расходов бюджета 830), резервного фонда Администрации муниципального района) по состоянию на 31 декабря отчетного года.</t>
  </si>
  <si>
    <t>Управление СЗНиТ</t>
  </si>
  <si>
    <t>Р1.1 Доля бюджетных ассигнований, представленных в программном виде (муниципальных, ведомственных программах при их наличии)</t>
  </si>
  <si>
    <t>Наименование ГРБС</t>
  </si>
  <si>
    <t>F - кассовое исполнение расходов ГРБС в отчетном периоде</t>
  </si>
  <si>
    <t xml:space="preserve">Sп - объем бюджетных ассигнований ГРБС 
на отчетный финансовый год, представленных в программном виде (муниципальных, ведомственных программах) по состоянию на 31 декабря отчетного года
</t>
  </si>
  <si>
    <t xml:space="preserve">L - плановые лимиты бюджетных обязательств ГРБС в отчетном периоде </t>
  </si>
  <si>
    <t>Значение индикатора Р1.1</t>
  </si>
  <si>
    <t>Оценка индикатора Р1.1</t>
  </si>
  <si>
    <t>Оценка с учетом веса индикатора Р1.1</t>
  </si>
  <si>
    <t>Значение индикатора Р1.2</t>
  </si>
  <si>
    <t>Оценка индикатора Р1.2</t>
  </si>
  <si>
    <t>Оценка с учетом веса индикатора Р1.2</t>
  </si>
  <si>
    <t>Rp - прогноз поступлений по главному администратору  бюджета</t>
  </si>
  <si>
    <t>Rf - поступление за отчетный период по главному администратору  бюджета</t>
  </si>
  <si>
    <t>Значение индикатора Р2.1</t>
  </si>
  <si>
    <t>Оценка индикатора Р2.1</t>
  </si>
  <si>
    <t>Оценка с учетом веса индикатора Р2.1</t>
  </si>
  <si>
    <t>Р2.1 = 100% x (Rp - Rf) / Rp</t>
  </si>
  <si>
    <t xml:space="preserve">Р2.1 Оценка отклонения прогноза по  администрируемым доходам и источникам финансирования дефицита бюджета (далее – поступления) (без учета безвозмездных поступлений) </t>
  </si>
  <si>
    <r>
      <t>Р</t>
    </r>
    <r>
      <rPr>
        <sz val="8"/>
        <color theme="1"/>
        <rFont val="Arial Cyr"/>
        <charset val="204"/>
      </rPr>
      <t>ПП</t>
    </r>
    <r>
      <rPr>
        <sz val="10"/>
        <color theme="1"/>
        <rFont val="Arial Cyr"/>
        <family val="2"/>
        <charset val="204"/>
      </rPr>
      <t xml:space="preserve"> - объем расходов по ГРБС за счет средств областного бюджета и бюджета муниципального района (без учета федеральных средств), первоначально утвержденный на отчетный финансовый год</t>
    </r>
  </si>
  <si>
    <t>Значение индикатора Р3.1</t>
  </si>
  <si>
    <t>Оценка индикатора Р3.1</t>
  </si>
  <si>
    <t>Оценка с учетом веса индикатора Р3.1</t>
  </si>
  <si>
    <r>
      <t>Р</t>
    </r>
    <r>
      <rPr>
        <sz val="8"/>
        <rFont val="Arial Cyr"/>
        <charset val="204"/>
      </rPr>
      <t>ПП</t>
    </r>
  </si>
  <si>
    <r>
      <t>Р</t>
    </r>
    <r>
      <rPr>
        <sz val="8"/>
        <rFont val="Arial Cyr"/>
        <charset val="204"/>
      </rPr>
      <t>О</t>
    </r>
  </si>
  <si>
    <r>
      <t>Р</t>
    </r>
    <r>
      <rPr>
        <sz val="8"/>
        <color theme="1"/>
        <rFont val="Arial"/>
        <family val="2"/>
        <charset val="204"/>
      </rPr>
      <t>О</t>
    </r>
    <r>
      <rPr>
        <sz val="10"/>
        <color theme="1"/>
        <rFont val="Arial"/>
        <family val="2"/>
        <charset val="204"/>
      </rPr>
      <t xml:space="preserve"> - объем расходов по ГРБС за счет средств областного бюджета и бюджета муниципального района (без учета федеральных средств), уточненный на отчетный финансовый год  по состоянию на 31 декабря отчетного года</t>
    </r>
  </si>
  <si>
    <t xml:space="preserve">Р3.2 Объем передвижек в сводной бюджетной росписи в целом по ГРБС в течение отчетного года </t>
  </si>
  <si>
    <t>Р3.2 = (ВР / Г)  x 100%</t>
  </si>
  <si>
    <t>Р1.1 = (Sп / Sr)  x 100%</t>
  </si>
  <si>
    <t>Р1.2 = (F / L)  x 100%</t>
  </si>
  <si>
    <t xml:space="preserve">ВР - сумма средств утвержденных передвижек бюджета ГРБС в сводной бюджетной росписи в отчетном году по типу типу средств 01 01 00 «Собственные средства» (без учета ассигнований резервного фонда Администрации Гаврилов – Ямского муниципального района) </t>
  </si>
  <si>
    <t xml:space="preserve">Г - сумма объемов бюджетных ассигнований ГРБС, утвержденная в бюджете за отчетный год, по состоянию на 31 декабря отчетного года,  по типу типу средств 01 01 00 «Собственные средства» (без учета ассигнований резервного фонда Администрации Гаврило-Ямского муниципального района) </t>
  </si>
  <si>
    <t xml:space="preserve">ВР </t>
  </si>
  <si>
    <t xml:space="preserve">Г </t>
  </si>
  <si>
    <t>Значение индикатора Р3.2</t>
  </si>
  <si>
    <t>Оценка индикатора Р3.2</t>
  </si>
  <si>
    <t>Оценка с учетом веса индикатора Р3.2</t>
  </si>
  <si>
    <t>Отсутствие нарушений сроков при уточнении муниципальных программ
(1- выполнено/ 0 - не выполнено)</t>
  </si>
  <si>
    <t>Р3.3 = выполнено/не выполнено</t>
  </si>
  <si>
    <t>Значение индикатора Р3.3</t>
  </si>
  <si>
    <t>Оценка индикатора Р3.3</t>
  </si>
  <si>
    <t>Оценка с учетом веса индикатора Р3.3</t>
  </si>
  <si>
    <t>Р4.1 Эффективность управления просроченной кредиторской задолженностью</t>
  </si>
  <si>
    <t>Р4.1 = (Кр / Е)  x 100%</t>
  </si>
  <si>
    <t>Е - объем бюджетных ассигнований ГРБС в отчетном году по состоянию на 31 декабря отчетного года</t>
  </si>
  <si>
    <t xml:space="preserve">Кр - объем просроченной кредиторской задолженности ГРБС и казенных учреждений на 1 января года, следующего за отчетным
</t>
  </si>
  <si>
    <t>Значение индикатора Р4.1</t>
  </si>
  <si>
    <t>Оценка индикатора Р4.1</t>
  </si>
  <si>
    <t>Оценка с учетом веса индикатора Р4.1</t>
  </si>
  <si>
    <t>Р4.2 Эффективность управления просроченной кредиторской задолженностью бюджетных (автономных) учреждений</t>
  </si>
  <si>
    <t>Крп</t>
  </si>
  <si>
    <t xml:space="preserve">Крп - объем просроченной кредиторской задолженности бюджетных (автономных) учреждений на 1 января года, следующего за отчетным
</t>
  </si>
  <si>
    <t>Ф - плановый объем финансового обеспечения бюджетных (автономных) учреждений за счет всех источников в отчетном году</t>
  </si>
  <si>
    <t>Ф</t>
  </si>
  <si>
    <t>Значение индикатора Р4.2</t>
  </si>
  <si>
    <t>Оценка индикатора Р4.2</t>
  </si>
  <si>
    <t>Оценка с учетом веса индикатора Р4.2</t>
  </si>
  <si>
    <t>Р4.3 Деятельность ГРБС по недопущению просроченной кредиторской задолженности по выплате заработной платы и пособий по социальной помощи населению</t>
  </si>
  <si>
    <t>Р4.2 = (Крп / Ф)  x 100%</t>
  </si>
  <si>
    <t>Значение индикатора Р4.3</t>
  </si>
  <si>
    <t>Оценка индикатора Р4.3</t>
  </si>
  <si>
    <t>Оценка с учетом веса индикатора Р4.3</t>
  </si>
  <si>
    <t>Кзп - объем просроченной кредиторской задолженности ГРБС и казенных учреждений по выплате заработной платы на 1 января года, следующего за отчетным</t>
  </si>
  <si>
    <t>Ксоц - объем просроченной кредиторской задолженности ГРБС и казенных учреждений по выплате пособий по социальной помощи населению на 1 января года, следующего за отчетным</t>
  </si>
  <si>
    <t>Р4.3 = Кзп + Ксоц</t>
  </si>
  <si>
    <t>Р5.1 Выполнение муниципальными учреждениями утвержденного муниципального задания</t>
  </si>
  <si>
    <t>Значение индикатора Р5.1</t>
  </si>
  <si>
    <t>Оценка индикатора Р5.1</t>
  </si>
  <si>
    <t>Оценка с учетом веса индикатора Р5.1</t>
  </si>
  <si>
    <t>У1</t>
  </si>
  <si>
    <t>У1 - количество функционально подчиненных ГРБС муниципальных учреждений (далее - муниципальные учреждения), выполнивших муниципальное задание в отчетном году в объеме, менее установленного муниципальным заданием с учетом допустимых отклонений)</t>
  </si>
  <si>
    <t>Р5.1 = У1</t>
  </si>
  <si>
    <t>Оценка с учетом веса индикатора Р5.2</t>
  </si>
  <si>
    <t>Оценка индикатора Р5.2</t>
  </si>
  <si>
    <t>Значение индикатора Р5.2</t>
  </si>
  <si>
    <t>Р5.2 Прирост объема доходов бюджетных (автономных) учреждений от приносящей доход деятельности</t>
  </si>
  <si>
    <t xml:space="preserve">До - объем доходов бюджетных (автономных) учреждений от приносящей доход деятельности за отчетный год;
</t>
  </si>
  <si>
    <t xml:space="preserve">До </t>
  </si>
  <si>
    <t>Д</t>
  </si>
  <si>
    <t>Д - объем доходов бюджетных (автономных) учреждений от приносящей доход деятельности за год, предшествующий отчетному</t>
  </si>
  <si>
    <t>Р5.2 = (До - Д) / Д x 100%,</t>
  </si>
  <si>
    <t>Р5.3 = выполнено/не выполнено</t>
  </si>
  <si>
    <t>Р3.3 Отсутствие нарушений при представлении бюджетной отчетности в департамент финансов Ярославской области</t>
  </si>
  <si>
    <t>Р5.3 Установление нормативных затрат</t>
  </si>
  <si>
    <t>Значение индикатора Р5.3</t>
  </si>
  <si>
    <t>Оценка индикатора Р5.3</t>
  </si>
  <si>
    <t>Оценка с учетом веса индикатора Р5.3</t>
  </si>
  <si>
    <t>Утверждение ГРБС нормативных затрат связанные с оказанием услуг и выполнением работ в установленные сроки 
(1- выполнено/ 0 - не выполнено)</t>
  </si>
  <si>
    <t>Значение индикатора Р5.4</t>
  </si>
  <si>
    <t>Оценка индикатора Р5.4</t>
  </si>
  <si>
    <t>Оценка с учетом веса индикатора Р5.4</t>
  </si>
  <si>
    <t xml:space="preserve">Дп </t>
  </si>
  <si>
    <t xml:space="preserve">Р5.4 Реализация приказа Министерства финансов Российской Федерации от 21.07.2011 N 86н "Об утверждении порядка предоставления информации государственным (муниципальным) учреждением, ее размещения на сайте в сети Интернет и ведения указанного сайта"
</t>
  </si>
  <si>
    <t>Дп - показатель по документу вида "Паспорт учреждения"</t>
  </si>
  <si>
    <t>Дпфхд - показатель по документу вида "Информация о плане финансово-хозяйственной деятельности"</t>
  </si>
  <si>
    <t>N - количество оцениваемых видов документов, размещаемых муниципальными учреждениями</t>
  </si>
  <si>
    <t>Дмз - показатель по документу вида "Информация о муниципальном задании"</t>
  </si>
  <si>
    <t>Дкм - показатель по документу вида "Сведения о проведенных контрольных мероприятиях и их результатах"</t>
  </si>
  <si>
    <t>Дрд - показатель по документу вида "Информация о результатах деятельности и об использовании имущества"</t>
  </si>
  <si>
    <t>Дсм - показатель по документу вида "Информация о показателях бюджетной сметы"</t>
  </si>
  <si>
    <t>Значение индикатора Р5.5</t>
  </si>
  <si>
    <t>Оценка индикатора Р5.5</t>
  </si>
  <si>
    <t>Оценка с учетом веса индикатора Р5.5</t>
  </si>
  <si>
    <t>Р5.5 = выполнено/не выполнено</t>
  </si>
  <si>
    <t>Р5.5 Наличие результатов контроля за исполнением муниципального задания</t>
  </si>
  <si>
    <t>Размещение полугодового и годового сводной отчета о выполнении муниципального задания на официальном сайте Администрации Гаврилов-Ямского муниципального района
(1- выполнено/ 0 - не выполнено)</t>
  </si>
  <si>
    <t>Р6.1 Доля платежных документов ГРБС и муниципальных учреждений, не принятых к исполнению Управлением финансов</t>
  </si>
  <si>
    <t>Р6.1 = (R / V) x 100%,</t>
  </si>
  <si>
    <t>R - количество непринятых платежных документов по лицевым счетам ГРБС и муниципальных учреждений по причине нарушения установленного порядка их заполнения</t>
  </si>
  <si>
    <t xml:space="preserve">V - общее количество платежных документов по лицевым счетам ГРБС и муниципальных учреждений </t>
  </si>
  <si>
    <t>Значение индикатора Р6.1</t>
  </si>
  <si>
    <t>Оценка индикатора Р6.1</t>
  </si>
  <si>
    <t>Оценка с учетом веса индикатора Р6.1</t>
  </si>
  <si>
    <t>Р5.4 = (Дп + Дпфхд + Дсм + Дрд + Дкм + Дмз + Дбо) / N x 100%</t>
  </si>
  <si>
    <t>Дбо - показатель по документам о бухгалтерской отчетности</t>
  </si>
  <si>
    <t>Оценка индикатора Р6.2</t>
  </si>
  <si>
    <t>Оценка с учетом веса индикатора Р6.2</t>
  </si>
  <si>
    <t>Значение индикатора Р6.2</t>
  </si>
  <si>
    <t>Р6.2 Соблюдение сроков представления ГРБС годовой бюджетной (бухгалтерской) отчетности</t>
  </si>
  <si>
    <t>Р6.2 = выполнено/не выполнено</t>
  </si>
  <si>
    <t>Соблюдение установленных  Управлением финансов сроков представления ГРБС годовой бюджетной (бухгалтерской) отчетности
(1- выполнено/ 0 - не выполнено)</t>
  </si>
  <si>
    <t>Наличие правового акта ГРБС об организации внутреннего финансового аудита (контроля), соответствующего требованиям, установленным НПА Правительства РФ и Министерства финансов РФ
(1- выполнено/ 0 - не выполнено)</t>
  </si>
  <si>
    <t>Р7.1 = выполнено/не выполнено</t>
  </si>
  <si>
    <t>Оценка индикатора Р7.1</t>
  </si>
  <si>
    <t>Значение Р7.1</t>
  </si>
  <si>
    <t>Оценка с учетом веса индикатора Р7.1</t>
  </si>
  <si>
    <t>Р8.1 Наличие сумм, подлежащих взысканию по исполнительным документам</t>
  </si>
  <si>
    <t>Значение индикатора Р8.1</t>
  </si>
  <si>
    <t>Оценка индикатора Р8.1</t>
  </si>
  <si>
    <t>Оценка с учетом веса индикатора Р8.1</t>
  </si>
  <si>
    <t>Р8.1 = выполнено/не выполнено</t>
  </si>
  <si>
    <t>Р7.1 Наличие правового акта ГРБС об организации внутреннего финансового аудита (контроля)</t>
  </si>
  <si>
    <t>Отсутствие сумм, подлежащих взысканию по исполнительным листам по состоянию на конец отчетного периода (в отношении ГРБС и муниципальных учреждений) 
(1- выполнено/ 0 - не выполнено)</t>
  </si>
  <si>
    <t>Отсутствие приостановлений операций по расходованию средств на лицевых счетах ГРБС и муниципальных учреждений
(1- выполнено/ 0 - не выполнено)</t>
  </si>
  <si>
    <t>Значение индикатора Р8.2</t>
  </si>
  <si>
    <t>Оценка индикатора Р8.2</t>
  </si>
  <si>
    <t>Оценка с учетом веса индикатора Р8.2</t>
  </si>
  <si>
    <t>Р8.2 = выполнено/не выполнено</t>
  </si>
  <si>
    <t>Значения индикаторов</t>
  </si>
  <si>
    <t>Р3.1 Отклонение уточненного на отчетный финансовый год объема расходов по ГРБС за счет средств областного бюджета и бюджета муниципального района по состоянию на 31 декабря отчетного года к первоначально утвержденному на отчетный финансовый год объему расходов</t>
  </si>
  <si>
    <r>
      <t>Р3.1 = (Р</t>
    </r>
    <r>
      <rPr>
        <sz val="8"/>
        <color theme="1"/>
        <rFont val="Arial Cyr"/>
        <charset val="204"/>
      </rPr>
      <t>О</t>
    </r>
    <r>
      <rPr>
        <sz val="10"/>
        <color theme="1"/>
        <rFont val="Arial Cyr"/>
        <family val="2"/>
        <charset val="204"/>
      </rPr>
      <t xml:space="preserve"> - Р</t>
    </r>
    <r>
      <rPr>
        <sz val="8"/>
        <color theme="1"/>
        <rFont val="Arial Cyr"/>
        <charset val="204"/>
      </rPr>
      <t>ПП</t>
    </r>
    <r>
      <rPr>
        <sz val="10"/>
        <color theme="1"/>
        <rFont val="Arial Cyr"/>
        <family val="2"/>
        <charset val="204"/>
      </rPr>
      <t>) / Р</t>
    </r>
    <r>
      <rPr>
        <sz val="8"/>
        <color theme="1"/>
        <rFont val="Arial Cyr"/>
        <charset val="204"/>
      </rPr>
      <t>ПП</t>
    </r>
    <r>
      <rPr>
        <sz val="10"/>
        <color theme="1"/>
        <rFont val="Arial Cyr"/>
        <family val="2"/>
        <charset val="204"/>
      </rPr>
      <t xml:space="preserve"> x 100%</t>
    </r>
  </si>
  <si>
    <t>Р1.1</t>
  </si>
  <si>
    <t>Р1.2</t>
  </si>
  <si>
    <t>Р2.1</t>
  </si>
  <si>
    <t>Р3.1</t>
  </si>
  <si>
    <t>Р3.2</t>
  </si>
  <si>
    <t>Р3.3</t>
  </si>
  <si>
    <t>Р4.1</t>
  </si>
  <si>
    <t>Р4.2</t>
  </si>
  <si>
    <t>Р4.3</t>
  </si>
  <si>
    <t>Р5.1</t>
  </si>
  <si>
    <t>Р5.2</t>
  </si>
  <si>
    <t>Р5.3</t>
  </si>
  <si>
    <t>Р5.4</t>
  </si>
  <si>
    <t>Р5.5</t>
  </si>
  <si>
    <t>Р6.1</t>
  </si>
  <si>
    <t>Р6.2</t>
  </si>
  <si>
    <t>Р7.1</t>
  </si>
  <si>
    <t>Р8.1</t>
  </si>
  <si>
    <t>Р8.2</t>
  </si>
  <si>
    <t>Доля бюджетных ассигнований, представленных в программном виде (муниципальных, ведомственных программах при их наличии)</t>
  </si>
  <si>
    <t>Р1.2 Степень использования лимитов бюджетных обязательств (без учета средств вышестоящих бюджетов)</t>
  </si>
  <si>
    <t>Степень использования лимитов бюджетных обязательств (без учета средств вышестоящих бюджетов)</t>
  </si>
  <si>
    <t xml:space="preserve">Оценка отклонения прогноза по  администрируемым доходам и источникам финансирования дефицита бюджета (далее – поступления) (без учета безвозмездных поступлений) </t>
  </si>
  <si>
    <t>Отклонение уточненного на отчетный финансовый год объема расходов по ГРБС за счет средств областного бюджета и бюджета муниципального района по состоянию на 31 декабря отчетного года к первоначально утвержденному на отчетный финансовый год объему расходов</t>
  </si>
  <si>
    <t xml:space="preserve">Объем передвижек в сводной бюджетной росписи в целом по ГРБС в течение отчетного года </t>
  </si>
  <si>
    <t>Отсутствие нарушений при представлении бюджетной отчетности в департамент финансов Ярославской области</t>
  </si>
  <si>
    <t>Эффективность управления просроченной кредиторской задолженностью</t>
  </si>
  <si>
    <t>Эффективность управления просроченной кредиторской задолженностью бюджетных (автономных) учреждений</t>
  </si>
  <si>
    <t>Деятельность ГРБС по недопущению просроченной кредиторской задолженности по выплате заработной платы и пособий по социальной помощи населению</t>
  </si>
  <si>
    <t>Выполнение муниципальными учреждениями утвержденного муниципального задания</t>
  </si>
  <si>
    <t>Прирост объема доходов бюджетных (автономных) учреждений от приносящей доход деятельности</t>
  </si>
  <si>
    <t>Установление нормативных затрат</t>
  </si>
  <si>
    <t>Реализация приказа Министерства финансов Российской Федерации от 21.07.2011 N 86н "Об утверждении порядка предоставления информации государственным (муниципальным) учреждением, ее размещения на сайте в сети Интернет и ведения указанного сайта"</t>
  </si>
  <si>
    <t>Наличие результатов контроля за исполнением муниципального задания</t>
  </si>
  <si>
    <t>Доля платежных документов ГРБС и муниципальных учреждений, не принятых к исполнению Управлением финансов</t>
  </si>
  <si>
    <t>Соблюдение сроков представления ГРБС годовой бюджетной (бухгалтерской) отчетности</t>
  </si>
  <si>
    <t>Наличие правового акта ГРБС об организации внутреннего финансового аудита (контроля)</t>
  </si>
  <si>
    <t>Наличие сумм, подлежащих взысканию по исполнительным документам</t>
  </si>
  <si>
    <t>Приостановление операций по расходованию средств на лицевых счетах ГРБС и муниципальных учреждений в связи с нарушением процедур исполнения судебных актов, предусматривающих обращение взыскания на средства бюджета Гаврилов-Ямского муниципального района и средства муниципальных учреждений.</t>
  </si>
  <si>
    <t>Итоговая оценка</t>
  </si>
  <si>
    <t>Взвешенное значение</t>
  </si>
  <si>
    <t>Взвешенная оценка индикаторов</t>
  </si>
  <si>
    <t>КФМ</t>
  </si>
  <si>
    <t>MAX - максимально возможная оценка</t>
  </si>
  <si>
    <t>MAX</t>
  </si>
  <si>
    <t>K - коэффициент сложности управления финансами</t>
  </si>
  <si>
    <t>R=КФМ/МАХ*К*400</t>
  </si>
  <si>
    <t>К</t>
  </si>
  <si>
    <t xml:space="preserve">КФМ - интегральная (взвешенная)  оценка качества финансового менеджмента </t>
  </si>
  <si>
    <t xml:space="preserve">Рейтинговая оценка </t>
  </si>
  <si>
    <t>Итоговый рейтинг</t>
  </si>
  <si>
    <t xml:space="preserve">КФМ - качество финансового менеджмента </t>
  </si>
  <si>
    <t>Степень качества финансового менеджмента</t>
  </si>
  <si>
    <t>% исполнения к максимально возможному количеству баллов</t>
  </si>
  <si>
    <t>I</t>
  </si>
  <si>
    <t>II</t>
  </si>
  <si>
    <t>Оценка среднего уровня качества финансового менеджмента ГРБС (MR)</t>
  </si>
  <si>
    <t>руб</t>
  </si>
  <si>
    <t>Р1.1_Sп</t>
  </si>
  <si>
    <t>Р1.1_Sr</t>
  </si>
  <si>
    <t>Р1.2_F</t>
  </si>
  <si>
    <t>Р1.2_L</t>
  </si>
  <si>
    <t>Р2.1_Rp</t>
  </si>
  <si>
    <t>Р2.1_Rf</t>
  </si>
  <si>
    <t>Р3.1_Ро</t>
  </si>
  <si>
    <t>Р3.1_Рпп</t>
  </si>
  <si>
    <t>Р3.2_ВР</t>
  </si>
  <si>
    <t>Р3.2_Г</t>
  </si>
  <si>
    <t>Р4.1_Кр</t>
  </si>
  <si>
    <t>Р4.1_Е</t>
  </si>
  <si>
    <t>Р4.2_Крп</t>
  </si>
  <si>
    <t>Р4.2_Ф</t>
  </si>
  <si>
    <t>Объем просроченной кредиторской задолженности бюджетных (автономных) учреждений на 1 января года, следующего за отчетным</t>
  </si>
  <si>
    <t>Плановый объем финансового обеспечения бюджетных (автономных) учреждений за счет всех источников в отчетном году</t>
  </si>
  <si>
    <t>Р4.3_Кзп</t>
  </si>
  <si>
    <t>Р4.3_Ксоц</t>
  </si>
  <si>
    <t>Р5.1_У1</t>
  </si>
  <si>
    <t>Р5.2_До</t>
  </si>
  <si>
    <t>Р5.2_Д</t>
  </si>
  <si>
    <t>Количество муниципальных учреждений, выполнивших муниципальное задание в отчетном году в объеме, менее установленного муниципальным заданием с учетом допустимых отклонений</t>
  </si>
  <si>
    <t>Объем доходов бюджетных (автономных) учреждений от приносящей доход деятельности за год, предшествующий отчетному</t>
  </si>
  <si>
    <t>Утверждение ГРБС нормативных затрат связанные с оказанием услуг и выполнением работ в установленные сроки</t>
  </si>
  <si>
    <t>Р5.4_Дп</t>
  </si>
  <si>
    <t>Р5.4_Дпфхд</t>
  </si>
  <si>
    <t>Р5.4_Дсм</t>
  </si>
  <si>
    <t>Р5.4_Дрд</t>
  </si>
  <si>
    <t>Р5.4_Дкм</t>
  </si>
  <si>
    <t>Р5.4_Дмз</t>
  </si>
  <si>
    <t>Р5.4_Дбо</t>
  </si>
  <si>
    <t>Р5.4_N</t>
  </si>
  <si>
    <t>штук</t>
  </si>
  <si>
    <t>Размещение полугодового и годового сводной отчета о выполнении муниципального задания на официальном сайте Администрации Гаврилов-Ямского муниципального района</t>
  </si>
  <si>
    <t>Р6.1_R</t>
  </si>
  <si>
    <t>Р6.1_V</t>
  </si>
  <si>
    <t>Соблюдение установленных  Управлением финансов сроков представления ГРБС годовой бюджетной (бухгалтерской) отчетности</t>
  </si>
  <si>
    <t>Наличие правового акта ГРБС об организации внутреннего финансового аудита (контроля), соответствующего требованиям, установленным НПА Правительства РФ и Министерства финансов РФ</t>
  </si>
  <si>
    <t xml:space="preserve">Отсутствие сумм, подлежащих взысканию по исполнительным листам по состоянию на конец отчетного периода (в отношении ГРБС и муниципальных учреждений) </t>
  </si>
  <si>
    <t>Р8.2 Наличие приостановлений операций по расходованию средств на лицевых счетах ГРБС и муниципальных учреждений</t>
  </si>
  <si>
    <t>Отсутствие приостановлений операций по расходованию средств на лицевых счетах ГРБС и муниципальных учреждений</t>
  </si>
  <si>
    <t>Не учавствует</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</si>
</sst>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Red]\-#,##0.00"/>
    <numFmt numFmtId="166" formatCode="#,##0.0;[Red]\-#,##0.0"/>
    <numFmt numFmtId="167" formatCode="#,##0;[Red]\-#,##0"/>
  </numFmts>
  <fonts count="14" x14ac:knownFonts="1">
    <font>
      <sz val="10"/>
      <color theme="1"/>
      <name val="Arial Cyr"/>
      <family val="2"/>
      <charset val="204"/>
    </font>
    <font>
      <sz val="10"/>
      <name val="Times New Roman"/>
      <family val="1"/>
      <charset val="204"/>
    </font>
    <font>
      <sz val="10"/>
      <name val="Arial"/>
      <family val="2"/>
      <charset val="204"/>
    </font>
    <font>
      <sz val="12"/>
      <color theme="1"/>
      <name val="Times New Roman"/>
      <family val="2"/>
      <charset val="204"/>
    </font>
    <font>
      <sz val="12"/>
      <color theme="1"/>
      <name val="Times New Roman"/>
      <family val="1"/>
      <charset val="204"/>
    </font>
    <font>
      <sz val="12"/>
      <name val="Times New Roman"/>
      <family val="1"/>
      <charset val="204"/>
    </font>
    <font>
      <b/>
      <sz val="12"/>
      <name val="Arial Cyr"/>
      <charset val="204"/>
    </font>
    <font>
      <sz val="10"/>
      <name val="Arial Cyr"/>
      <charset val="204"/>
    </font>
    <font>
      <sz val="10"/>
      <color theme="1"/>
      <name val="Arial"/>
      <family val="2"/>
      <charset val="204"/>
    </font>
    <font>
      <sz val="8"/>
      <color theme="1"/>
      <name val="Arial Cyr"/>
      <charset val="204"/>
    </font>
    <font>
      <sz val="8"/>
      <color theme="1"/>
      <name val="Arial"/>
      <family val="2"/>
      <charset val="204"/>
    </font>
    <font>
      <sz val="8"/>
      <name val="Arial Cyr"/>
      <charset val="204"/>
    </font>
    <font>
      <sz val="10"/>
      <color indexed="62"/>
      <name val="Arial Cyr"/>
      <charset val="204"/>
    </font>
    <font>
      <b/>
      <sz val="10"/>
      <name val="Arial Cyr"/>
      <charset val="204"/>
    </font>
  </fonts>
  <fills count="13">
    <fill>
      <patternFill patternType="none"/>
    </fill>
    <fill>
      <patternFill patternType="gray125"/>
    </fill>
    <fill>
      <patternFill patternType="solid">
        <fgColor theme="0"/>
        <bgColor indexed="64"/>
      </patternFill>
    </fill>
    <fill>
      <patternFill patternType="solid">
        <fgColor indexed="22"/>
      </patternFill>
    </fill>
    <fill>
      <patternFill patternType="solid">
        <fgColor indexed="15"/>
      </patternFill>
    </fill>
    <fill>
      <patternFill patternType="solid">
        <fgColor indexed="41"/>
      </patternFill>
    </fill>
    <fill>
      <patternFill patternType="solid">
        <fgColor indexed="22"/>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43"/>
      </patternFill>
    </fill>
    <fill>
      <patternFill patternType="solid">
        <fgColor indexed="51"/>
      </patternFill>
    </fill>
    <fill>
      <patternFill patternType="solid">
        <fgColor theme="3" tint="0.79998168889431442"/>
        <bgColor indexed="64"/>
      </patternFill>
    </fill>
    <fill>
      <patternFill patternType="solid">
        <fgColor rgb="FF06E8E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s>
  <cellStyleXfs count="10">
    <xf numFmtId="0" fontId="0" fillId="0" borderId="0"/>
    <xf numFmtId="0" fontId="2" fillId="0" borderId="0"/>
    <xf numFmtId="0" fontId="3" fillId="0" borderId="0"/>
    <xf numFmtId="49" fontId="7" fillId="3" borderId="2">
      <alignment horizontal="left" vertical="top"/>
    </xf>
    <xf numFmtId="0" fontId="7" fillId="4" borderId="2">
      <alignment horizontal="left" vertical="top" wrapText="1"/>
    </xf>
    <xf numFmtId="0" fontId="7" fillId="5" borderId="2">
      <alignment horizontal="left" vertical="top" wrapText="1"/>
    </xf>
    <xf numFmtId="0" fontId="7" fillId="0" borderId="2" applyNumberFormat="0">
      <alignment horizontal="right" vertical="top"/>
    </xf>
    <xf numFmtId="49" fontId="12" fillId="9" borderId="2">
      <alignment horizontal="left" vertical="top" wrapText="1"/>
    </xf>
    <xf numFmtId="0" fontId="7" fillId="10" borderId="2">
      <alignment horizontal="left" vertical="top" wrapText="1"/>
    </xf>
    <xf numFmtId="0" fontId="7" fillId="0" borderId="2" applyNumberFormat="0">
      <alignment horizontal="right" vertical="top"/>
    </xf>
  </cellStyleXfs>
  <cellXfs count="61">
    <xf numFmtId="0" fontId="0" fillId="0" borderId="0" xfId="0"/>
    <xf numFmtId="164" fontId="4" fillId="0"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0" fontId="6" fillId="0" borderId="0" xfId="0" applyFont="1"/>
    <xf numFmtId="49" fontId="7" fillId="3" borderId="2" xfId="3">
      <alignment horizontal="left" vertical="top"/>
    </xf>
    <xf numFmtId="0" fontId="0" fillId="0" borderId="1" xfId="0" applyBorder="1" applyAlignment="1">
      <alignment horizontal="center" vertical="center" wrapText="1"/>
    </xf>
    <xf numFmtId="0" fontId="7" fillId="5" borderId="2" xfId="5">
      <alignment horizontal="left" vertical="top" wrapText="1"/>
    </xf>
    <xf numFmtId="0" fontId="2" fillId="5" borderId="2" xfId="5" applyFont="1">
      <alignment horizontal="left" vertical="top" wrapText="1"/>
    </xf>
    <xf numFmtId="0" fontId="0" fillId="7" borderId="1" xfId="0" applyFill="1" applyBorder="1" applyAlignment="1">
      <alignment horizontal="right"/>
    </xf>
    <xf numFmtId="0" fontId="0" fillId="7" borderId="1" xfId="0" applyFill="1" applyBorder="1" applyAlignment="1">
      <alignment horizontal="left"/>
    </xf>
    <xf numFmtId="0" fontId="0" fillId="0" borderId="1" xfId="0" applyFill="1" applyBorder="1"/>
    <xf numFmtId="0" fontId="0" fillId="0" borderId="1" xfId="0" applyBorder="1" applyAlignment="1">
      <alignment horizontal="center" vertical="top" wrapText="1"/>
    </xf>
    <xf numFmtId="0" fontId="7" fillId="4" borderId="2" xfId="4" applyAlignment="1">
      <alignment horizontal="center" vertical="center" wrapText="1"/>
    </xf>
    <xf numFmtId="0" fontId="8" fillId="0" borderId="0" xfId="0" applyFont="1" applyAlignment="1">
      <alignment horizontal="center" vertical="center" wrapText="1"/>
    </xf>
    <xf numFmtId="0" fontId="0" fillId="7" borderId="3" xfId="0" applyFill="1" applyBorder="1" applyAlignment="1"/>
    <xf numFmtId="0" fontId="0" fillId="7" borderId="4" xfId="0" applyFill="1" applyBorder="1" applyAlignment="1"/>
    <xf numFmtId="0" fontId="0" fillId="0" borderId="1" xfId="0" applyFill="1" applyBorder="1" applyAlignment="1">
      <alignment horizontal="left"/>
    </xf>
    <xf numFmtId="49" fontId="12" fillId="9" borderId="2" xfId="7">
      <alignment horizontal="left" vertical="top" wrapText="1"/>
    </xf>
    <xf numFmtId="0" fontId="13" fillId="12" borderId="2" xfId="5" applyFont="1" applyFill="1">
      <alignment horizontal="left" vertical="top" wrapText="1"/>
    </xf>
    <xf numFmtId="0" fontId="0" fillId="0" borderId="0" xfId="0" applyBorder="1"/>
    <xf numFmtId="165" fontId="1" fillId="0" borderId="0" xfId="6" applyNumberFormat="1" applyFont="1" applyFill="1" applyBorder="1">
      <alignment horizontal="right" vertical="top"/>
    </xf>
    <xf numFmtId="165" fontId="5" fillId="0" borderId="2" xfId="6" applyNumberFormat="1" applyFont="1" applyAlignment="1">
      <alignment horizontal="center" vertical="center"/>
    </xf>
    <xf numFmtId="49" fontId="12" fillId="9" borderId="2" xfId="7" applyAlignment="1">
      <alignment horizontal="center" vertical="center" wrapText="1"/>
    </xf>
    <xf numFmtId="0" fontId="6" fillId="0" borderId="0" xfId="0" applyFont="1" applyAlignment="1">
      <alignment horizontal="left" vertical="center" wrapText="1"/>
    </xf>
    <xf numFmtId="0" fontId="7" fillId="4" borderId="5" xfId="4" applyBorder="1" applyAlignment="1">
      <alignment horizontal="center" vertical="center" wrapText="1"/>
    </xf>
    <xf numFmtId="0" fontId="7" fillId="4" borderId="6" xfId="4" applyBorder="1" applyAlignment="1">
      <alignment horizontal="center" vertical="center" wrapText="1"/>
    </xf>
    <xf numFmtId="0" fontId="7" fillId="4" borderId="7" xfId="4" applyBorder="1" applyAlignment="1">
      <alignment horizontal="center" vertical="center" wrapText="1"/>
    </xf>
    <xf numFmtId="0" fontId="7" fillId="4" borderId="8" xfId="4" applyBorder="1" applyAlignment="1">
      <alignment horizontal="center" vertical="center" wrapText="1"/>
    </xf>
    <xf numFmtId="166" fontId="7" fillId="0" borderId="2" xfId="6" applyNumberFormat="1" applyAlignment="1">
      <alignment horizontal="center" vertical="center"/>
    </xf>
    <xf numFmtId="166" fontId="13" fillId="0" borderId="2" xfId="6" applyNumberFormat="1" applyFont="1" applyAlignment="1">
      <alignment horizontal="center" vertical="center"/>
    </xf>
    <xf numFmtId="166" fontId="7" fillId="0" borderId="2" xfId="9" applyNumberFormat="1" applyAlignment="1">
      <alignment horizontal="center" vertical="center"/>
    </xf>
    <xf numFmtId="165" fontId="7" fillId="0" borderId="2" xfId="9" applyNumberFormat="1" applyAlignment="1">
      <alignment horizontal="center" vertical="center"/>
    </xf>
    <xf numFmtId="166" fontId="7" fillId="11" borderId="2" xfId="9" applyNumberFormat="1" applyFill="1" applyAlignment="1">
      <alignment horizontal="center" vertical="center"/>
    </xf>
    <xf numFmtId="0" fontId="7" fillId="10" borderId="2" xfId="8" applyAlignment="1">
      <alignment horizontal="center" vertical="top" wrapText="1"/>
    </xf>
    <xf numFmtId="0" fontId="7" fillId="5" borderId="2" xfId="5" applyAlignment="1">
      <alignment horizontal="center" vertical="top" wrapText="1"/>
    </xf>
    <xf numFmtId="167" fontId="7" fillId="0" borderId="2" xfId="6" applyNumberFormat="1" applyAlignment="1">
      <alignment horizontal="center" vertical="center"/>
    </xf>
    <xf numFmtId="167" fontId="7" fillId="0" borderId="2" xfId="6" applyNumberFormat="1" applyFill="1" applyAlignment="1">
      <alignment horizontal="center" vertical="center"/>
    </xf>
    <xf numFmtId="166" fontId="7" fillId="0" borderId="2" xfId="6" applyNumberFormat="1" applyFill="1" applyAlignment="1">
      <alignment horizontal="center" vertical="center"/>
    </xf>
    <xf numFmtId="167" fontId="7" fillId="6" borderId="2" xfId="6" applyNumberFormat="1" applyFill="1" applyAlignment="1">
      <alignment horizontal="center" vertical="center"/>
    </xf>
    <xf numFmtId="166" fontId="7" fillId="6" borderId="2" xfId="6" applyNumberFormat="1" applyFill="1" applyAlignment="1">
      <alignment horizontal="center" vertical="center"/>
    </xf>
    <xf numFmtId="167" fontId="5" fillId="0" borderId="2" xfId="6" applyNumberFormat="1" applyFont="1" applyAlignment="1">
      <alignment horizontal="center" vertical="center"/>
    </xf>
    <xf numFmtId="3" fontId="5" fillId="0" borderId="2" xfId="6" applyNumberFormat="1" applyFont="1" applyAlignment="1">
      <alignment horizontal="center" vertical="center"/>
    </xf>
    <xf numFmtId="167" fontId="5" fillId="0" borderId="9" xfId="6" applyNumberFormat="1" applyFont="1" applyBorder="1" applyAlignment="1">
      <alignment horizontal="center" vertical="center"/>
    </xf>
    <xf numFmtId="167" fontId="5" fillId="0" borderId="10" xfId="6" applyNumberFormat="1" applyFont="1" applyBorder="1" applyAlignment="1">
      <alignment horizontal="center" vertical="center"/>
    </xf>
    <xf numFmtId="167" fontId="5" fillId="8"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164" fontId="5" fillId="8" borderId="1" xfId="0" applyNumberFormat="1" applyFont="1" applyFill="1" applyBorder="1" applyAlignment="1">
      <alignment horizontal="center" vertical="center" wrapText="1"/>
    </xf>
    <xf numFmtId="165" fontId="7" fillId="0" borderId="2" xfId="6" applyNumberFormat="1" applyAlignment="1">
      <alignment horizontal="center" vertical="center"/>
    </xf>
    <xf numFmtId="165" fontId="7" fillId="6" borderId="2" xfId="6" applyNumberFormat="1" applyFill="1" applyAlignment="1">
      <alignment horizontal="center" vertical="center"/>
    </xf>
    <xf numFmtId="2" fontId="7" fillId="0" borderId="2" xfId="6" applyNumberFormat="1" applyAlignment="1">
      <alignment horizontal="center" vertical="center"/>
    </xf>
    <xf numFmtId="4" fontId="7" fillId="0" borderId="2" xfId="6" applyNumberFormat="1" applyAlignment="1">
      <alignment horizontal="center" vertical="center"/>
    </xf>
    <xf numFmtId="165" fontId="7" fillId="0" borderId="2" xfId="6" applyNumberFormat="1" applyFill="1" applyAlignment="1">
      <alignment horizontal="center" vertical="center"/>
    </xf>
  </cellXfs>
  <cellStyles count="10">
    <cellStyle name="Данные (редактируемые)" xfId="6"/>
    <cellStyle name="Данные (только для чтения)" xfId="9"/>
    <cellStyle name="Заголовки полей" xfId="3"/>
    <cellStyle name="Заголовок меры" xfId="8"/>
    <cellStyle name="Заголовок результата расчета" xfId="4"/>
    <cellStyle name="Обычный" xfId="0" builtinId="0"/>
    <cellStyle name="Обычный 2" xfId="1"/>
    <cellStyle name="Обычный 3" xfId="2"/>
    <cellStyle name="Свойства элементов измерения" xfId="7"/>
    <cellStyle name="Элементы осей" xfId="5"/>
  </cellStyles>
  <dxfs count="0"/>
  <tableStyles count="0" defaultTableStyle="TableStyleMedium2" defaultPivotStyle="PivotStyleLight16"/>
  <colors>
    <mruColors>
      <color rgb="FF06E8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
  <sheetViews>
    <sheetView topLeftCell="V7" workbookViewId="0">
      <selection activeCell="X8" sqref="X8"/>
    </sheetView>
  </sheetViews>
  <sheetFormatPr defaultRowHeight="13.2" x14ac:dyDescent="0.25"/>
  <cols>
    <col min="1" max="1" width="16.77734375" customWidth="1"/>
    <col min="2" max="2" width="20.6640625" customWidth="1"/>
    <col min="3" max="3" width="23.21875" customWidth="1"/>
    <col min="4" max="4" width="19.33203125" customWidth="1"/>
    <col min="5" max="5" width="20.77734375" customWidth="1"/>
    <col min="6" max="6" width="13.33203125" customWidth="1"/>
    <col min="7" max="7" width="13.21875" customWidth="1"/>
    <col min="8" max="8" width="18.109375" customWidth="1"/>
    <col min="9" max="9" width="18.33203125" customWidth="1"/>
    <col min="10" max="10" width="21.21875" customWidth="1"/>
    <col min="11" max="11" width="18.88671875" customWidth="1"/>
    <col min="12" max="12" width="30.77734375" customWidth="1"/>
    <col min="13" max="13" width="13.109375" customWidth="1"/>
    <col min="14" max="14" width="13.5546875" customWidth="1"/>
    <col min="15" max="15" width="13.21875" customWidth="1"/>
    <col min="16" max="16" width="14.33203125" customWidth="1"/>
    <col min="17" max="17" width="14.21875" customWidth="1"/>
    <col min="18" max="18" width="14.33203125" customWidth="1"/>
    <col min="19" max="19" width="15.21875" customWidth="1"/>
    <col min="20" max="20" width="14.88671875" customWidth="1"/>
    <col min="21" max="21" width="15" customWidth="1"/>
    <col min="22" max="22" width="13.6640625" customWidth="1"/>
    <col min="23" max="23" width="14.44140625" customWidth="1"/>
    <col min="24" max="24" width="17.44140625" customWidth="1"/>
    <col min="25" max="25" width="14.33203125" customWidth="1"/>
    <col min="26" max="26" width="18.33203125" customWidth="1"/>
    <col min="27" max="27" width="18.5546875" customWidth="1"/>
    <col min="28" max="28" width="15" customWidth="1"/>
    <col min="29" max="30" width="14.109375" customWidth="1"/>
    <col min="31" max="31" width="13.88671875" customWidth="1"/>
    <col min="32" max="32" width="14.109375" customWidth="1"/>
    <col min="33" max="33" width="14.5546875" customWidth="1"/>
    <col min="34" max="34" width="15" customWidth="1"/>
    <col min="35" max="35" width="14.77734375" customWidth="1"/>
    <col min="36" max="36" width="14.33203125" customWidth="1"/>
    <col min="37" max="37" width="12.77734375" customWidth="1"/>
  </cols>
  <sheetData>
    <row r="1" spans="1:37" ht="241.8" customHeight="1" x14ac:dyDescent="0.25">
      <c r="B1" s="15" t="s">
        <v>41</v>
      </c>
      <c r="C1" s="15" t="s">
        <v>42</v>
      </c>
      <c r="D1" s="15" t="s">
        <v>24</v>
      </c>
      <c r="E1" s="15" t="s">
        <v>43</v>
      </c>
      <c r="F1" s="15" t="s">
        <v>39</v>
      </c>
      <c r="G1" s="15" t="s">
        <v>40</v>
      </c>
      <c r="H1" s="15" t="s">
        <v>44</v>
      </c>
      <c r="I1" s="15" t="s">
        <v>27</v>
      </c>
      <c r="J1" s="15" t="s">
        <v>45</v>
      </c>
      <c r="K1" s="15" t="s">
        <v>46</v>
      </c>
      <c r="L1" s="15" t="s">
        <v>28</v>
      </c>
      <c r="M1" s="15" t="s">
        <v>47</v>
      </c>
      <c r="N1" s="15" t="s">
        <v>4</v>
      </c>
      <c r="O1" s="15" t="s">
        <v>273</v>
      </c>
      <c r="P1" s="15" t="s">
        <v>274</v>
      </c>
      <c r="Q1" s="15" t="s">
        <v>48</v>
      </c>
      <c r="R1" s="15" t="s">
        <v>49</v>
      </c>
      <c r="S1" s="15" t="s">
        <v>280</v>
      </c>
      <c r="T1" s="15" t="s">
        <v>7</v>
      </c>
      <c r="U1" s="15" t="s">
        <v>281</v>
      </c>
      <c r="V1" s="15" t="s">
        <v>282</v>
      </c>
      <c r="W1" s="15" t="s">
        <v>30</v>
      </c>
      <c r="X1" s="15" t="s">
        <v>31</v>
      </c>
      <c r="Y1" s="15" t="s">
        <v>33</v>
      </c>
      <c r="Z1" s="15" t="s">
        <v>34</v>
      </c>
      <c r="AA1" s="15" t="s">
        <v>35</v>
      </c>
      <c r="AB1" s="15" t="s">
        <v>36</v>
      </c>
      <c r="AC1" s="15" t="s">
        <v>50</v>
      </c>
      <c r="AD1" s="15" t="s">
        <v>52</v>
      </c>
      <c r="AE1" s="15" t="s">
        <v>292</v>
      </c>
      <c r="AF1" s="15" t="s">
        <v>12</v>
      </c>
      <c r="AG1" s="15" t="s">
        <v>14</v>
      </c>
      <c r="AH1" s="15" t="s">
        <v>295</v>
      </c>
      <c r="AI1" s="15" t="s">
        <v>296</v>
      </c>
      <c r="AJ1" s="15" t="s">
        <v>297</v>
      </c>
      <c r="AK1" s="15" t="s">
        <v>299</v>
      </c>
    </row>
    <row r="2" spans="1:37" x14ac:dyDescent="0.25">
      <c r="B2" s="31" t="s">
        <v>259</v>
      </c>
      <c r="C2" s="31" t="s">
        <v>260</v>
      </c>
      <c r="D2" s="31" t="s">
        <v>261</v>
      </c>
      <c r="E2" s="31" t="s">
        <v>262</v>
      </c>
      <c r="F2" s="31" t="s">
        <v>263</v>
      </c>
      <c r="G2" s="31" t="s">
        <v>264</v>
      </c>
      <c r="H2" s="31" t="s">
        <v>265</v>
      </c>
      <c r="I2" s="31" t="s">
        <v>266</v>
      </c>
      <c r="J2" s="31" t="s">
        <v>267</v>
      </c>
      <c r="K2" s="31" t="s">
        <v>268</v>
      </c>
      <c r="L2" s="31" t="s">
        <v>206</v>
      </c>
      <c r="M2" s="31" t="s">
        <v>269</v>
      </c>
      <c r="N2" s="31" t="s">
        <v>270</v>
      </c>
      <c r="O2" s="31" t="s">
        <v>271</v>
      </c>
      <c r="P2" s="31" t="s">
        <v>272</v>
      </c>
      <c r="Q2" s="31" t="s">
        <v>275</v>
      </c>
      <c r="R2" s="31" t="s">
        <v>276</v>
      </c>
      <c r="S2" s="31" t="s">
        <v>277</v>
      </c>
      <c r="T2" s="31" t="s">
        <v>278</v>
      </c>
      <c r="U2" s="31" t="s">
        <v>279</v>
      </c>
      <c r="V2" s="31" t="s">
        <v>212</v>
      </c>
      <c r="W2" s="31" t="s">
        <v>283</v>
      </c>
      <c r="X2" s="31" t="s">
        <v>284</v>
      </c>
      <c r="Y2" s="31" t="s">
        <v>285</v>
      </c>
      <c r="Z2" s="31" t="s">
        <v>286</v>
      </c>
      <c r="AA2" s="31" t="s">
        <v>287</v>
      </c>
      <c r="AB2" s="31" t="s">
        <v>288</v>
      </c>
      <c r="AC2" s="31" t="s">
        <v>289</v>
      </c>
      <c r="AD2" s="31" t="s">
        <v>290</v>
      </c>
      <c r="AE2" s="31" t="s">
        <v>214</v>
      </c>
      <c r="AF2" s="31" t="s">
        <v>293</v>
      </c>
      <c r="AG2" s="31" t="s">
        <v>294</v>
      </c>
      <c r="AH2" s="31" t="s">
        <v>216</v>
      </c>
      <c r="AI2" s="31" t="s">
        <v>217</v>
      </c>
      <c r="AJ2" s="31" t="s">
        <v>218</v>
      </c>
      <c r="AK2" s="31" t="s">
        <v>219</v>
      </c>
    </row>
    <row r="3" spans="1:37" x14ac:dyDescent="0.25">
      <c r="B3" s="31" t="s">
        <v>258</v>
      </c>
      <c r="C3" s="31" t="s">
        <v>258</v>
      </c>
      <c r="D3" s="31" t="s">
        <v>258</v>
      </c>
      <c r="E3" s="31" t="s">
        <v>258</v>
      </c>
      <c r="F3" s="31" t="s">
        <v>258</v>
      </c>
      <c r="G3" s="31" t="s">
        <v>258</v>
      </c>
      <c r="H3" s="31" t="s">
        <v>258</v>
      </c>
      <c r="I3" s="31" t="s">
        <v>258</v>
      </c>
      <c r="J3" s="31" t="s">
        <v>258</v>
      </c>
      <c r="K3" s="31" t="s">
        <v>258</v>
      </c>
      <c r="L3" s="31" t="s">
        <v>37</v>
      </c>
      <c r="M3" s="31" t="s">
        <v>258</v>
      </c>
      <c r="N3" s="31" t="s">
        <v>258</v>
      </c>
      <c r="O3" s="31" t="s">
        <v>258</v>
      </c>
      <c r="P3" s="31" t="s">
        <v>258</v>
      </c>
      <c r="Q3" s="31" t="s">
        <v>258</v>
      </c>
      <c r="R3" s="31" t="s">
        <v>258</v>
      </c>
      <c r="S3" s="31" t="s">
        <v>291</v>
      </c>
      <c r="T3" s="31" t="s">
        <v>258</v>
      </c>
      <c r="U3" s="31" t="s">
        <v>258</v>
      </c>
      <c r="V3" s="31" t="s">
        <v>37</v>
      </c>
      <c r="W3" s="31" t="s">
        <v>37</v>
      </c>
      <c r="X3" s="31" t="s">
        <v>37</v>
      </c>
      <c r="Y3" s="31" t="s">
        <v>37</v>
      </c>
      <c r="Z3" s="31" t="s">
        <v>37</v>
      </c>
      <c r="AA3" s="31" t="s">
        <v>37</v>
      </c>
      <c r="AB3" s="31" t="s">
        <v>37</v>
      </c>
      <c r="AC3" s="31" t="s">
        <v>37</v>
      </c>
      <c r="AD3" s="31" t="s">
        <v>291</v>
      </c>
      <c r="AE3" s="31" t="s">
        <v>37</v>
      </c>
      <c r="AF3" s="31" t="s">
        <v>291</v>
      </c>
      <c r="AG3" s="31" t="s">
        <v>291</v>
      </c>
      <c r="AH3" s="31" t="s">
        <v>37</v>
      </c>
      <c r="AI3" s="31" t="s">
        <v>37</v>
      </c>
      <c r="AJ3" s="31" t="s">
        <v>37</v>
      </c>
      <c r="AK3" s="31" t="s">
        <v>37</v>
      </c>
    </row>
    <row r="4" spans="1:37" x14ac:dyDescent="0.25">
      <c r="A4" s="13"/>
      <c r="B4" s="21" t="s">
        <v>55</v>
      </c>
      <c r="C4" s="21" t="s">
        <v>55</v>
      </c>
      <c r="D4" s="21" t="s">
        <v>55</v>
      </c>
      <c r="E4" s="21" t="s">
        <v>55</v>
      </c>
      <c r="F4" s="21" t="s">
        <v>55</v>
      </c>
      <c r="G4" s="21" t="s">
        <v>55</v>
      </c>
      <c r="H4" s="21" t="s">
        <v>55</v>
      </c>
      <c r="I4" s="21" t="s">
        <v>55</v>
      </c>
      <c r="J4" s="21" t="s">
        <v>55</v>
      </c>
      <c r="K4" s="21" t="s">
        <v>55</v>
      </c>
      <c r="L4" s="21" t="s">
        <v>55</v>
      </c>
      <c r="M4" s="21" t="s">
        <v>55</v>
      </c>
      <c r="N4" s="21" t="s">
        <v>55</v>
      </c>
      <c r="O4" s="21" t="s">
        <v>55</v>
      </c>
      <c r="P4" s="21" t="s">
        <v>55</v>
      </c>
      <c r="Q4" s="21" t="s">
        <v>55</v>
      </c>
      <c r="R4" s="21" t="s">
        <v>55</v>
      </c>
      <c r="S4" s="21" t="s">
        <v>55</v>
      </c>
      <c r="T4" s="21" t="s">
        <v>55</v>
      </c>
      <c r="U4" s="21" t="s">
        <v>55</v>
      </c>
      <c r="V4" s="21" t="s">
        <v>55</v>
      </c>
      <c r="W4" s="21" t="s">
        <v>55</v>
      </c>
      <c r="X4" s="21" t="s">
        <v>55</v>
      </c>
      <c r="Y4" s="21" t="s">
        <v>55</v>
      </c>
      <c r="Z4" s="21" t="s">
        <v>55</v>
      </c>
      <c r="AA4" s="21" t="s">
        <v>55</v>
      </c>
      <c r="AB4" s="21" t="s">
        <v>55</v>
      </c>
      <c r="AC4" s="21" t="s">
        <v>55</v>
      </c>
      <c r="AD4" s="21" t="s">
        <v>55</v>
      </c>
      <c r="AE4" s="21" t="s">
        <v>55</v>
      </c>
      <c r="AF4" s="21" t="s">
        <v>55</v>
      </c>
      <c r="AG4" s="21" t="s">
        <v>55</v>
      </c>
      <c r="AH4" s="21" t="s">
        <v>55</v>
      </c>
      <c r="AI4" s="21" t="s">
        <v>55</v>
      </c>
      <c r="AJ4" s="21" t="s">
        <v>55</v>
      </c>
      <c r="AK4" s="21" t="s">
        <v>55</v>
      </c>
    </row>
    <row r="5" spans="1:37" ht="55.8" customHeight="1" x14ac:dyDescent="0.25">
      <c r="A5" s="15" t="s">
        <v>16</v>
      </c>
      <c r="B5" s="2">
        <v>19212.2</v>
      </c>
      <c r="C5" s="3">
        <v>50134.9</v>
      </c>
      <c r="D5" s="3">
        <v>49802.1</v>
      </c>
      <c r="E5" s="5">
        <v>50134.9</v>
      </c>
      <c r="F5" s="1">
        <v>5158.8999999999996</v>
      </c>
      <c r="G5" s="1">
        <v>5158.8999999999996</v>
      </c>
      <c r="H5" s="4">
        <v>54236.1</v>
      </c>
      <c r="I5" s="3">
        <v>44343.5</v>
      </c>
      <c r="J5" s="4">
        <v>8670.7000000000007</v>
      </c>
      <c r="K5" s="7">
        <v>50134.9</v>
      </c>
      <c r="L5" s="49">
        <v>1</v>
      </c>
      <c r="M5" s="1">
        <v>0</v>
      </c>
      <c r="N5" s="4">
        <v>56706.5</v>
      </c>
      <c r="O5" s="30">
        <v>0</v>
      </c>
      <c r="P5" s="30">
        <v>5150.8999999999996</v>
      </c>
      <c r="Q5" s="30">
        <v>0</v>
      </c>
      <c r="R5" s="30">
        <v>0</v>
      </c>
      <c r="S5" s="49">
        <v>0</v>
      </c>
      <c r="T5" s="4">
        <v>2947.3</v>
      </c>
      <c r="U5" s="30">
        <v>3228.1</v>
      </c>
      <c r="V5" s="49">
        <v>1</v>
      </c>
      <c r="W5" s="8">
        <v>0</v>
      </c>
      <c r="X5" s="8">
        <v>0</v>
      </c>
      <c r="Y5" s="8">
        <v>0</v>
      </c>
      <c r="Z5" s="8">
        <v>0</v>
      </c>
      <c r="AA5" s="8">
        <v>0</v>
      </c>
      <c r="AB5" s="8">
        <v>0</v>
      </c>
      <c r="AC5" s="8">
        <v>0</v>
      </c>
      <c r="AD5" s="8">
        <v>7</v>
      </c>
      <c r="AE5" s="50">
        <v>1</v>
      </c>
      <c r="AF5" s="10">
        <v>34</v>
      </c>
      <c r="AG5" s="10">
        <v>1958</v>
      </c>
      <c r="AH5" s="49">
        <v>1</v>
      </c>
      <c r="AI5" s="49">
        <v>1</v>
      </c>
      <c r="AJ5" s="49">
        <v>1</v>
      </c>
      <c r="AK5" s="49">
        <v>1</v>
      </c>
    </row>
    <row r="6" spans="1:37" ht="29.4" customHeight="1" x14ac:dyDescent="0.25">
      <c r="A6" s="15" t="s">
        <v>17</v>
      </c>
      <c r="B6" s="2">
        <v>1410.8</v>
      </c>
      <c r="C6" s="4">
        <v>12961.3</v>
      </c>
      <c r="D6" s="4">
        <v>12961.3</v>
      </c>
      <c r="E6" s="6">
        <v>12961.3</v>
      </c>
      <c r="F6" s="1">
        <v>0</v>
      </c>
      <c r="G6" s="1">
        <v>0</v>
      </c>
      <c r="H6" s="4">
        <v>13528.2</v>
      </c>
      <c r="I6" s="3">
        <v>13052</v>
      </c>
      <c r="J6" s="4">
        <v>459.1</v>
      </c>
      <c r="K6" s="2">
        <v>12961.3</v>
      </c>
      <c r="L6" s="49">
        <v>1</v>
      </c>
      <c r="M6" s="1">
        <v>0</v>
      </c>
      <c r="N6" s="4">
        <v>13784.6</v>
      </c>
      <c r="O6" s="30">
        <v>0</v>
      </c>
      <c r="P6" s="30">
        <v>0</v>
      </c>
      <c r="Q6" s="30">
        <v>0</v>
      </c>
      <c r="R6" s="30">
        <v>0</v>
      </c>
      <c r="S6" s="49">
        <v>0</v>
      </c>
      <c r="T6" s="55" t="s">
        <v>38</v>
      </c>
      <c r="U6" s="30">
        <v>0</v>
      </c>
      <c r="V6" s="53" t="s">
        <v>38</v>
      </c>
      <c r="W6" s="54" t="s">
        <v>38</v>
      </c>
      <c r="X6" s="54" t="s">
        <v>38</v>
      </c>
      <c r="Y6" s="54" t="s">
        <v>38</v>
      </c>
      <c r="Z6" s="54" t="s">
        <v>38</v>
      </c>
      <c r="AA6" s="54" t="s">
        <v>38</v>
      </c>
      <c r="AB6" s="54" t="s">
        <v>38</v>
      </c>
      <c r="AC6" s="54" t="s">
        <v>38</v>
      </c>
      <c r="AD6" s="54" t="s">
        <v>38</v>
      </c>
      <c r="AE6" s="54" t="s">
        <v>38</v>
      </c>
      <c r="AF6" s="10">
        <v>11</v>
      </c>
      <c r="AG6" s="10">
        <v>285</v>
      </c>
      <c r="AH6" s="49">
        <v>1</v>
      </c>
      <c r="AI6" s="49">
        <v>1</v>
      </c>
      <c r="AJ6" s="49">
        <v>1</v>
      </c>
      <c r="AK6" s="49">
        <v>1</v>
      </c>
    </row>
    <row r="7" spans="1:37" ht="31.2" customHeight="1" x14ac:dyDescent="0.25">
      <c r="A7" s="15" t="s">
        <v>18</v>
      </c>
      <c r="B7" s="2">
        <v>240549.3</v>
      </c>
      <c r="C7" s="3">
        <v>244289.4</v>
      </c>
      <c r="D7" s="3">
        <v>244259.3</v>
      </c>
      <c r="E7" s="6">
        <v>244289.4</v>
      </c>
      <c r="F7" s="1">
        <v>9995.4</v>
      </c>
      <c r="G7" s="1">
        <v>10009.6</v>
      </c>
      <c r="H7" s="4">
        <v>773376.6</v>
      </c>
      <c r="I7" s="3">
        <v>716980.7</v>
      </c>
      <c r="J7" s="3">
        <v>37036</v>
      </c>
      <c r="K7" s="2">
        <v>244289.4</v>
      </c>
      <c r="L7" s="49">
        <v>1</v>
      </c>
      <c r="M7" s="1">
        <v>0</v>
      </c>
      <c r="N7" s="3">
        <v>796838.9</v>
      </c>
      <c r="O7" s="30">
        <v>0</v>
      </c>
      <c r="P7" s="30">
        <v>737753.9</v>
      </c>
      <c r="Q7" s="30">
        <v>0</v>
      </c>
      <c r="R7" s="30">
        <v>0</v>
      </c>
      <c r="S7" s="49">
        <v>0</v>
      </c>
      <c r="T7" s="3">
        <v>21759.3</v>
      </c>
      <c r="U7" s="30">
        <v>23536.9</v>
      </c>
      <c r="V7" s="49">
        <v>1</v>
      </c>
      <c r="W7" s="9">
        <v>0</v>
      </c>
      <c r="X7" s="9">
        <v>0</v>
      </c>
      <c r="Y7" s="9">
        <v>0</v>
      </c>
      <c r="Z7" s="9">
        <v>0</v>
      </c>
      <c r="AA7" s="9">
        <v>0</v>
      </c>
      <c r="AB7" s="9">
        <v>0</v>
      </c>
      <c r="AC7" s="9">
        <v>0</v>
      </c>
      <c r="AD7" s="9">
        <v>7</v>
      </c>
      <c r="AE7" s="50">
        <v>1</v>
      </c>
      <c r="AF7" s="11">
        <v>748</v>
      </c>
      <c r="AG7" s="11">
        <v>26650</v>
      </c>
      <c r="AH7" s="49">
        <v>1</v>
      </c>
      <c r="AI7" s="49">
        <v>1</v>
      </c>
      <c r="AJ7" s="49">
        <v>1</v>
      </c>
      <c r="AK7" s="49">
        <v>1</v>
      </c>
    </row>
    <row r="8" spans="1:37" ht="30.6" customHeight="1" x14ac:dyDescent="0.25">
      <c r="A8" s="15" t="s">
        <v>19</v>
      </c>
      <c r="B8" s="2">
        <v>50896.7</v>
      </c>
      <c r="C8" s="4">
        <v>55069.599999999999</v>
      </c>
      <c r="D8" s="4">
        <v>53450.5</v>
      </c>
      <c r="E8" s="6">
        <v>55069.599999999999</v>
      </c>
      <c r="F8" s="1">
        <v>0</v>
      </c>
      <c r="G8" s="1">
        <v>678.2</v>
      </c>
      <c r="H8" s="4">
        <v>175491.3</v>
      </c>
      <c r="I8" s="3">
        <v>37336.5</v>
      </c>
      <c r="J8" s="3">
        <v>31655.599999999999</v>
      </c>
      <c r="K8" s="4">
        <v>55069.599999999999</v>
      </c>
      <c r="L8" s="49">
        <v>1</v>
      </c>
      <c r="M8" s="1">
        <v>7782.9</v>
      </c>
      <c r="N8" s="4">
        <v>175523.1</v>
      </c>
      <c r="O8" s="30">
        <v>0</v>
      </c>
      <c r="P8" s="30">
        <v>0</v>
      </c>
      <c r="Q8" s="30">
        <v>0</v>
      </c>
      <c r="R8" s="30">
        <v>0</v>
      </c>
      <c r="S8" s="49">
        <v>0</v>
      </c>
      <c r="T8" s="55" t="s">
        <v>38</v>
      </c>
      <c r="U8" s="30">
        <v>0</v>
      </c>
      <c r="V8" s="53" t="s">
        <v>38</v>
      </c>
      <c r="W8" s="54" t="s">
        <v>38</v>
      </c>
      <c r="X8" s="54" t="s">
        <v>38</v>
      </c>
      <c r="Y8" s="54" t="s">
        <v>38</v>
      </c>
      <c r="Z8" s="54" t="s">
        <v>38</v>
      </c>
      <c r="AA8" s="54" t="s">
        <v>38</v>
      </c>
      <c r="AB8" s="54" t="s">
        <v>38</v>
      </c>
      <c r="AC8" s="54" t="s">
        <v>38</v>
      </c>
      <c r="AD8" s="54" t="s">
        <v>38</v>
      </c>
      <c r="AE8" s="54" t="s">
        <v>38</v>
      </c>
      <c r="AF8" s="10">
        <v>40</v>
      </c>
      <c r="AG8" s="10">
        <v>379</v>
      </c>
      <c r="AH8" s="49">
        <v>1</v>
      </c>
      <c r="AI8" s="49">
        <v>1</v>
      </c>
      <c r="AJ8" s="49">
        <v>1</v>
      </c>
      <c r="AK8" s="49">
        <v>1</v>
      </c>
    </row>
    <row r="9" spans="1:37" ht="30.6" customHeight="1" x14ac:dyDescent="0.25">
      <c r="A9" s="15" t="s">
        <v>20</v>
      </c>
      <c r="B9" s="2">
        <v>3927.3</v>
      </c>
      <c r="C9" s="4">
        <v>10363.799999999999</v>
      </c>
      <c r="D9" s="4">
        <v>10363.4</v>
      </c>
      <c r="E9" s="6">
        <v>10363.799999999999</v>
      </c>
      <c r="F9" s="1">
        <v>9956</v>
      </c>
      <c r="G9" s="1">
        <v>11157.6</v>
      </c>
      <c r="H9" s="4">
        <v>10363.799999999999</v>
      </c>
      <c r="I9" s="3">
        <v>9579.1</v>
      </c>
      <c r="J9" s="4">
        <v>1413.8</v>
      </c>
      <c r="K9" s="2">
        <v>10363.799999999999</v>
      </c>
      <c r="L9" s="49">
        <v>1</v>
      </c>
      <c r="M9" s="1">
        <v>0</v>
      </c>
      <c r="N9" s="4">
        <v>10490.8</v>
      </c>
      <c r="O9" s="30">
        <v>0</v>
      </c>
      <c r="P9" s="30">
        <v>0</v>
      </c>
      <c r="Q9" s="30">
        <v>0</v>
      </c>
      <c r="R9" s="30">
        <v>0</v>
      </c>
      <c r="S9" s="49">
        <v>0</v>
      </c>
      <c r="T9" s="55" t="s">
        <v>38</v>
      </c>
      <c r="U9" s="30">
        <v>0</v>
      </c>
      <c r="V9" s="53" t="s">
        <v>38</v>
      </c>
      <c r="W9" s="54" t="s">
        <v>38</v>
      </c>
      <c r="X9" s="54" t="s">
        <v>38</v>
      </c>
      <c r="Y9" s="54" t="s">
        <v>38</v>
      </c>
      <c r="Z9" s="54" t="s">
        <v>38</v>
      </c>
      <c r="AA9" s="54" t="s">
        <v>38</v>
      </c>
      <c r="AB9" s="54" t="s">
        <v>38</v>
      </c>
      <c r="AC9" s="54" t="s">
        <v>38</v>
      </c>
      <c r="AD9" s="54" t="s">
        <v>38</v>
      </c>
      <c r="AE9" s="54" t="s">
        <v>38</v>
      </c>
      <c r="AF9" s="10">
        <v>5</v>
      </c>
      <c r="AG9" s="10">
        <v>463</v>
      </c>
      <c r="AH9" s="49">
        <v>1</v>
      </c>
      <c r="AI9" s="49">
        <v>1</v>
      </c>
      <c r="AJ9" s="49">
        <v>1</v>
      </c>
      <c r="AK9" s="49">
        <v>1</v>
      </c>
    </row>
    <row r="10" spans="1:37" ht="32.4" customHeight="1" x14ac:dyDescent="0.25">
      <c r="A10" s="15" t="s">
        <v>60</v>
      </c>
      <c r="B10" s="2">
        <v>1732.8</v>
      </c>
      <c r="C10" s="3">
        <v>1742.8</v>
      </c>
      <c r="D10" s="3">
        <v>1742.8</v>
      </c>
      <c r="E10" s="6">
        <v>1306</v>
      </c>
      <c r="F10" s="1">
        <v>112577.1</v>
      </c>
      <c r="G10" s="1">
        <v>112581.8</v>
      </c>
      <c r="H10" s="4">
        <v>143134.9</v>
      </c>
      <c r="I10" s="3">
        <v>208460.1</v>
      </c>
      <c r="J10" s="3">
        <v>-1395.2</v>
      </c>
      <c r="K10" s="2">
        <v>1742.8</v>
      </c>
      <c r="L10" s="49">
        <v>1</v>
      </c>
      <c r="M10" s="1">
        <v>0</v>
      </c>
      <c r="N10" s="3">
        <v>177751</v>
      </c>
      <c r="O10" s="30">
        <v>0</v>
      </c>
      <c r="P10" s="30">
        <v>112577.1</v>
      </c>
      <c r="Q10" s="30">
        <v>0</v>
      </c>
      <c r="R10" s="30">
        <v>0</v>
      </c>
      <c r="S10" s="49">
        <v>0</v>
      </c>
      <c r="T10" s="3">
        <v>10316.6</v>
      </c>
      <c r="U10" s="30">
        <v>7792.2</v>
      </c>
      <c r="V10" s="49">
        <v>1</v>
      </c>
      <c r="W10" s="9">
        <v>0</v>
      </c>
      <c r="X10" s="8">
        <v>0</v>
      </c>
      <c r="Y10" s="54" t="s">
        <v>38</v>
      </c>
      <c r="Z10" s="8">
        <v>0</v>
      </c>
      <c r="AA10" s="8">
        <v>0</v>
      </c>
      <c r="AB10" s="8">
        <v>0</v>
      </c>
      <c r="AC10" s="8">
        <v>0</v>
      </c>
      <c r="AD10" s="9">
        <v>6</v>
      </c>
      <c r="AE10" s="50">
        <v>1</v>
      </c>
      <c r="AF10" s="10">
        <v>89</v>
      </c>
      <c r="AG10" s="10">
        <v>3035</v>
      </c>
      <c r="AH10" s="49">
        <v>1</v>
      </c>
      <c r="AI10" s="49">
        <v>1</v>
      </c>
      <c r="AJ10" s="49">
        <v>1</v>
      </c>
      <c r="AK10" s="49">
        <v>1</v>
      </c>
    </row>
    <row r="11" spans="1:37" ht="33" customHeight="1" x14ac:dyDescent="0.25">
      <c r="A11" s="15" t="s">
        <v>21</v>
      </c>
      <c r="B11" s="2">
        <v>76921.5</v>
      </c>
      <c r="C11" s="4">
        <v>79142.899999999994</v>
      </c>
      <c r="D11" s="4">
        <v>79137.100000000006</v>
      </c>
      <c r="E11" s="6">
        <v>79142.899999999994</v>
      </c>
      <c r="F11" s="1">
        <v>0</v>
      </c>
      <c r="G11" s="1">
        <v>0.4</v>
      </c>
      <c r="H11" s="4">
        <v>100857</v>
      </c>
      <c r="I11" s="7">
        <v>90995.5</v>
      </c>
      <c r="J11" s="4">
        <v>3487.1</v>
      </c>
      <c r="K11" s="2">
        <v>79142.899999999994</v>
      </c>
      <c r="L11" s="49">
        <v>1</v>
      </c>
      <c r="M11" s="1">
        <v>0</v>
      </c>
      <c r="N11" s="4">
        <v>101056.3</v>
      </c>
      <c r="O11" s="30">
        <v>0</v>
      </c>
      <c r="P11" s="30">
        <v>97303.6</v>
      </c>
      <c r="Q11" s="30">
        <v>0</v>
      </c>
      <c r="R11" s="30">
        <v>0</v>
      </c>
      <c r="S11" s="49">
        <v>0</v>
      </c>
      <c r="T11" s="4">
        <v>4636.5</v>
      </c>
      <c r="U11" s="30">
        <v>2233</v>
      </c>
      <c r="V11" s="49">
        <v>1</v>
      </c>
      <c r="W11" s="8">
        <v>0</v>
      </c>
      <c r="X11" s="8">
        <v>0</v>
      </c>
      <c r="Y11" s="8">
        <v>0</v>
      </c>
      <c r="Z11" s="9">
        <v>0</v>
      </c>
      <c r="AA11" s="8">
        <v>0</v>
      </c>
      <c r="AB11" s="8">
        <v>0</v>
      </c>
      <c r="AC11" s="8">
        <v>0</v>
      </c>
      <c r="AD11" s="8">
        <v>7</v>
      </c>
      <c r="AE11" s="50">
        <v>1</v>
      </c>
      <c r="AF11" s="11">
        <v>74</v>
      </c>
      <c r="AG11" s="11">
        <v>5617</v>
      </c>
      <c r="AH11" s="49">
        <v>1</v>
      </c>
      <c r="AI11" s="51">
        <v>1</v>
      </c>
      <c r="AJ11" s="49">
        <v>1</v>
      </c>
      <c r="AK11" s="52">
        <v>1</v>
      </c>
    </row>
    <row r="12" spans="1:37" x14ac:dyDescent="0.25">
      <c r="AI12" s="28"/>
      <c r="AJ12" s="29"/>
      <c r="AK12" s="28"/>
    </row>
  </sheetData>
  <protectedRanges>
    <protectedRange sqref="B5:B11" name="krista_tr_1_0_4_3"/>
    <protectedRange sqref="C5:C11" name="krista_tr_1_1_4_3"/>
    <protectedRange sqref="D5:D11" name="krista_tr_1_2_4_3"/>
    <protectedRange sqref="E5:E11" name="krista_tr_1_3_4_3"/>
    <protectedRange sqref="F5:F11" name="krista_tr_1_4_4_3"/>
    <protectedRange sqref="G5:G11" name="krista_tr_1_5_4_3"/>
    <protectedRange sqref="H5:H11" name="krista_tr_1_6_4_3"/>
    <protectedRange sqref="I5:I11" name="krista_tr_1_7_4_3"/>
    <protectedRange sqref="J5:J11" name="krista_tr_1_8_4_3"/>
    <protectedRange sqref="K5:K11" name="krista_tr_1_9_4_3"/>
    <protectedRange sqref="L5:L11" name="krista_tr_1_10_4_3"/>
    <protectedRange sqref="M5:M11" name="krista_tr_1_11_4_3"/>
    <protectedRange sqref="N5:N11" name="krista_tr_1_12_4_3"/>
    <protectedRange sqref="O5:O11" name="krista_tr_1_13_4_3"/>
    <protectedRange sqref="P5:P11" name="krista_tr_1_14_4_3"/>
    <protectedRange sqref="Q5:Q11" name="krista_tr_1_15_4_3"/>
    <protectedRange sqref="R5:R11" name="krista_tr_1_16_4_3"/>
    <protectedRange sqref="S5:S11" name="krista_tr_1_17_4_3"/>
    <protectedRange sqref="T5:T11 V6 V8:V9" name="krista_tr_1_18_4_3"/>
    <protectedRange sqref="U5:U11" name="krista_tr_1_19_4_3"/>
    <protectedRange sqref="V5 V10:V11 V7" name="krista_tr_1_20_4_3"/>
    <protectedRange sqref="W5:W11" name="krista_tr_1_21_4_3"/>
    <protectedRange sqref="X5:X11" name="krista_tr_1_22_4_3"/>
    <protectedRange sqref="Y5:Y11" name="krista_tr_1_23_4_3"/>
    <protectedRange sqref="Z5:Z11" name="krista_tr_1_24_4_3"/>
    <protectedRange sqref="AA5:AA11" name="krista_tr_1_25_4_3"/>
    <protectedRange sqref="AB5:AB11" name="krista_tr_1_26_4_3"/>
    <protectedRange sqref="AC5:AC11" name="krista_tr_1_27_4_3"/>
    <protectedRange sqref="AD5:AD11 AE6 AE8:AE9" name="krista_tr_1_28_4_3"/>
    <protectedRange sqref="AE5 AE7 AE10:AE11" name="krista_tr_1_29_4_3"/>
    <protectedRange sqref="AF5:AF11" name="krista_tr_1_30_4_3"/>
    <protectedRange sqref="AG5:AG11" name="krista_tr_1_31_4_3"/>
    <protectedRange sqref="AH5:AH11" name="krista_tr_1_32_4_3"/>
    <protectedRange sqref="AI5:AI11" name="krista_tr_1_33_4_3"/>
    <protectedRange sqref="AJ5:AJ11" name="krista_tr_1_34_4_3"/>
    <protectedRange sqref="AK5:AK11" name="krista_tr_1_35_4_3"/>
  </protectedRange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9" sqref="B9:F16"/>
    </sheetView>
  </sheetViews>
  <sheetFormatPr defaultRowHeight="13.2" x14ac:dyDescent="0.25"/>
  <cols>
    <col min="1" max="1" width="17.109375" customWidth="1"/>
    <col min="2" max="2" width="25.44140625" customWidth="1"/>
    <col min="3" max="3" width="27.21875" customWidth="1"/>
    <col min="4" max="4" width="14.21875" customWidth="1"/>
    <col min="5" max="6" width="16.6640625" customWidth="1"/>
  </cols>
  <sheetData>
    <row r="1" spans="1:6" ht="30.6" customHeight="1" x14ac:dyDescent="0.25">
      <c r="A1" s="32" t="s">
        <v>117</v>
      </c>
      <c r="B1" s="32"/>
      <c r="C1" s="32"/>
      <c r="D1" s="32"/>
      <c r="E1" s="32"/>
      <c r="F1" s="32"/>
    </row>
    <row r="2" spans="1:6" ht="15.6" x14ac:dyDescent="0.3">
      <c r="A2" s="12"/>
    </row>
    <row r="3" spans="1:6" x14ac:dyDescent="0.25">
      <c r="A3" s="17" t="s">
        <v>53</v>
      </c>
      <c r="B3" s="18">
        <v>0.1</v>
      </c>
      <c r="C3" s="19"/>
    </row>
    <row r="4" spans="1:6" x14ac:dyDescent="0.25">
      <c r="A4" s="17" t="s">
        <v>54</v>
      </c>
      <c r="B4" s="18" t="s">
        <v>124</v>
      </c>
      <c r="C4" s="19"/>
    </row>
    <row r="7" spans="1:6" ht="26.4" x14ac:dyDescent="0.25">
      <c r="A7" s="13"/>
      <c r="B7" s="21" t="s">
        <v>5</v>
      </c>
      <c r="C7" s="21" t="s">
        <v>6</v>
      </c>
      <c r="D7" s="21" t="s">
        <v>55</v>
      </c>
      <c r="E7" s="21" t="s">
        <v>56</v>
      </c>
      <c r="F7" s="21" t="s">
        <v>57</v>
      </c>
    </row>
    <row r="8" spans="1:6" ht="106.8" customHeight="1" x14ac:dyDescent="0.25">
      <c r="A8" s="14" t="s">
        <v>62</v>
      </c>
      <c r="B8" s="20" t="s">
        <v>122</v>
      </c>
      <c r="C8" s="20" t="s">
        <v>123</v>
      </c>
      <c r="D8" s="14" t="s">
        <v>119</v>
      </c>
      <c r="E8" s="14" t="s">
        <v>120</v>
      </c>
      <c r="F8" s="14" t="s">
        <v>121</v>
      </c>
    </row>
    <row r="9" spans="1:6" ht="52.8" x14ac:dyDescent="0.25">
      <c r="A9" s="15" t="s">
        <v>16</v>
      </c>
      <c r="B9" s="56">
        <v>0</v>
      </c>
      <c r="C9" s="56">
        <v>0</v>
      </c>
      <c r="D9" s="56">
        <f t="shared" ref="D9:D15" si="0">B9+C9</f>
        <v>0</v>
      </c>
      <c r="E9" s="44">
        <v>100</v>
      </c>
      <c r="F9" s="37">
        <f t="shared" ref="F9:F15" si="1">E9*Р1_W</f>
        <v>10</v>
      </c>
    </row>
    <row r="10" spans="1:6" ht="26.4" customHeight="1" x14ac:dyDescent="0.25">
      <c r="A10" s="15" t="s">
        <v>17</v>
      </c>
      <c r="B10" s="60">
        <v>0</v>
      </c>
      <c r="C10" s="60">
        <v>0</v>
      </c>
      <c r="D10" s="60">
        <f t="shared" si="0"/>
        <v>0</v>
      </c>
      <c r="E10" s="45">
        <v>100</v>
      </c>
      <c r="F10" s="46">
        <f t="shared" si="1"/>
        <v>10</v>
      </c>
    </row>
    <row r="11" spans="1:6" ht="26.4" x14ac:dyDescent="0.25">
      <c r="A11" s="15" t="s">
        <v>18</v>
      </c>
      <c r="B11" s="60">
        <v>0</v>
      </c>
      <c r="C11" s="60">
        <v>0</v>
      </c>
      <c r="D11" s="60">
        <f t="shared" si="0"/>
        <v>0</v>
      </c>
      <c r="E11" s="45">
        <v>100</v>
      </c>
      <c r="F11" s="46">
        <f t="shared" si="1"/>
        <v>10</v>
      </c>
    </row>
    <row r="12" spans="1:6" x14ac:dyDescent="0.25">
      <c r="A12" s="15" t="s">
        <v>19</v>
      </c>
      <c r="B12" s="60">
        <v>0</v>
      </c>
      <c r="C12" s="60">
        <v>0</v>
      </c>
      <c r="D12" s="60">
        <f t="shared" si="0"/>
        <v>0</v>
      </c>
      <c r="E12" s="45">
        <v>100</v>
      </c>
      <c r="F12" s="46">
        <f t="shared" si="1"/>
        <v>10</v>
      </c>
    </row>
    <row r="13" spans="1:6" ht="28.8" customHeight="1" x14ac:dyDescent="0.25">
      <c r="A13" s="15" t="s">
        <v>20</v>
      </c>
      <c r="B13" s="60">
        <v>0</v>
      </c>
      <c r="C13" s="60">
        <v>0</v>
      </c>
      <c r="D13" s="60">
        <f t="shared" si="0"/>
        <v>0</v>
      </c>
      <c r="E13" s="45">
        <v>100</v>
      </c>
      <c r="F13" s="46">
        <f t="shared" si="1"/>
        <v>10</v>
      </c>
    </row>
    <row r="14" spans="1:6" ht="26.4" x14ac:dyDescent="0.25">
      <c r="A14" s="15" t="s">
        <v>60</v>
      </c>
      <c r="B14" s="56">
        <v>0</v>
      </c>
      <c r="C14" s="56">
        <v>0</v>
      </c>
      <c r="D14" s="56">
        <f t="shared" si="0"/>
        <v>0</v>
      </c>
      <c r="E14" s="44">
        <v>100</v>
      </c>
      <c r="F14" s="37">
        <f t="shared" si="1"/>
        <v>10</v>
      </c>
    </row>
    <row r="15" spans="1:6" ht="26.4" x14ac:dyDescent="0.25">
      <c r="A15" s="15" t="s">
        <v>21</v>
      </c>
      <c r="B15" s="56">
        <v>0</v>
      </c>
      <c r="C15" s="56">
        <v>0</v>
      </c>
      <c r="D15" s="56">
        <f t="shared" si="0"/>
        <v>0</v>
      </c>
      <c r="E15" s="44">
        <v>100</v>
      </c>
      <c r="F15" s="37">
        <f t="shared" si="1"/>
        <v>10</v>
      </c>
    </row>
    <row r="16" spans="1:6" x14ac:dyDescent="0.25">
      <c r="A16" s="16" t="s">
        <v>58</v>
      </c>
      <c r="B16" s="57">
        <f>SUM(B9:B15)</f>
        <v>0</v>
      </c>
      <c r="C16" s="57">
        <v>0</v>
      </c>
      <c r="D16" s="57">
        <f>SUM(D9:D15)</f>
        <v>0</v>
      </c>
      <c r="E16" s="47">
        <f>SUM(E9:E15)</f>
        <v>700</v>
      </c>
      <c r="F16" s="48">
        <f>SUM(F9:F15)</f>
        <v>70</v>
      </c>
    </row>
  </sheetData>
  <protectedRanges>
    <protectedRange sqref="B9:B16" name="krista_tr_16090_0_4_7"/>
    <protectedRange sqref="C9:C16" name="krista_tr_16091_0_4_7"/>
    <protectedRange sqref="D9:D16" name="krista_tr_205_0_4_7"/>
    <protectedRange sqref="E9:E16" name="krista_tr_17884_0_4_7"/>
    <protectedRange sqref="F9:F16" name="krista_tr_207_0_4_7"/>
  </protectedRanges>
  <mergeCells count="1">
    <mergeCell ref="A1:F1"/>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4" workbookViewId="0">
      <selection activeCell="B12" sqref="B12:E13"/>
    </sheetView>
  </sheetViews>
  <sheetFormatPr defaultRowHeight="13.2" x14ac:dyDescent="0.25"/>
  <cols>
    <col min="1" max="1" width="16.5546875" customWidth="1"/>
    <col min="2" max="2" width="33.77734375" customWidth="1"/>
    <col min="3" max="3" width="15.6640625" customWidth="1"/>
    <col min="4" max="4" width="17.5546875" customWidth="1"/>
    <col min="5" max="5" width="15.44140625" customWidth="1"/>
  </cols>
  <sheetData>
    <row r="1" spans="1:5" ht="30" customHeight="1" x14ac:dyDescent="0.25">
      <c r="A1" s="32" t="s">
        <v>125</v>
      </c>
      <c r="B1" s="32"/>
      <c r="C1" s="32"/>
      <c r="D1" s="32"/>
      <c r="E1" s="32"/>
    </row>
    <row r="2" spans="1:5" ht="15.6" x14ac:dyDescent="0.3">
      <c r="A2" s="12"/>
    </row>
    <row r="3" spans="1:5" x14ac:dyDescent="0.25">
      <c r="A3" s="17" t="s">
        <v>53</v>
      </c>
      <c r="B3" s="18">
        <v>0.15</v>
      </c>
    </row>
    <row r="4" spans="1:5" x14ac:dyDescent="0.25">
      <c r="A4" s="17" t="s">
        <v>54</v>
      </c>
      <c r="B4" s="18" t="s">
        <v>131</v>
      </c>
    </row>
    <row r="7" spans="1:5" ht="39.6" x14ac:dyDescent="0.25">
      <c r="A7" s="13"/>
      <c r="B7" s="21" t="s">
        <v>129</v>
      </c>
      <c r="C7" s="21" t="s">
        <v>55</v>
      </c>
      <c r="D7" s="21" t="s">
        <v>56</v>
      </c>
      <c r="E7" s="21" t="s">
        <v>57</v>
      </c>
    </row>
    <row r="8" spans="1:5" ht="120" customHeight="1" x14ac:dyDescent="0.25">
      <c r="A8" s="14" t="s">
        <v>62</v>
      </c>
      <c r="B8" s="14" t="s">
        <v>130</v>
      </c>
      <c r="C8" s="14" t="s">
        <v>126</v>
      </c>
      <c r="D8" s="14" t="s">
        <v>127</v>
      </c>
      <c r="E8" s="14" t="s">
        <v>128</v>
      </c>
    </row>
    <row r="9" spans="1:5" ht="54.6" customHeight="1" x14ac:dyDescent="0.25">
      <c r="A9" s="15" t="s">
        <v>16</v>
      </c>
      <c r="B9" s="56">
        <v>0</v>
      </c>
      <c r="C9" s="56">
        <f t="shared" ref="C9:C15" si="0">B9</f>
        <v>0</v>
      </c>
      <c r="D9" s="44">
        <f>IF(C9=0,100,0)</f>
        <v>100</v>
      </c>
      <c r="E9" s="37">
        <f t="shared" ref="E9:E15" si="1">D9*Р1_W</f>
        <v>15</v>
      </c>
    </row>
    <row r="10" spans="1:5" ht="26.4" customHeight="1" x14ac:dyDescent="0.25">
      <c r="A10" s="15" t="s">
        <v>17</v>
      </c>
      <c r="B10" s="54" t="s">
        <v>38</v>
      </c>
      <c r="C10" s="54" t="s">
        <v>38</v>
      </c>
      <c r="D10" s="54" t="s">
        <v>38</v>
      </c>
      <c r="E10" s="54" t="s">
        <v>38</v>
      </c>
    </row>
    <row r="11" spans="1:5" ht="27.6" customHeight="1" x14ac:dyDescent="0.25">
      <c r="A11" s="15" t="s">
        <v>18</v>
      </c>
      <c r="B11" s="56">
        <v>0</v>
      </c>
      <c r="C11" s="56">
        <f t="shared" si="0"/>
        <v>0</v>
      </c>
      <c r="D11" s="44">
        <f>IF(C11=0,100,0)</f>
        <v>100</v>
      </c>
      <c r="E11" s="37">
        <f t="shared" si="1"/>
        <v>15</v>
      </c>
    </row>
    <row r="12" spans="1:5" ht="31.2" x14ac:dyDescent="0.25">
      <c r="A12" s="15" t="s">
        <v>19</v>
      </c>
      <c r="B12" s="54" t="s">
        <v>38</v>
      </c>
      <c r="C12" s="54" t="s">
        <v>38</v>
      </c>
      <c r="D12" s="54" t="s">
        <v>38</v>
      </c>
      <c r="E12" s="54" t="s">
        <v>38</v>
      </c>
    </row>
    <row r="13" spans="1:5" ht="25.8" customHeight="1" x14ac:dyDescent="0.25">
      <c r="A13" s="15" t="s">
        <v>20</v>
      </c>
      <c r="B13" s="54" t="s">
        <v>38</v>
      </c>
      <c r="C13" s="54" t="s">
        <v>38</v>
      </c>
      <c r="D13" s="54" t="s">
        <v>38</v>
      </c>
      <c r="E13" s="54" t="s">
        <v>38</v>
      </c>
    </row>
    <row r="14" spans="1:5" ht="27" customHeight="1" x14ac:dyDescent="0.25">
      <c r="A14" s="15" t="s">
        <v>60</v>
      </c>
      <c r="B14" s="56">
        <v>0</v>
      </c>
      <c r="C14" s="56">
        <f t="shared" si="0"/>
        <v>0</v>
      </c>
      <c r="D14" s="44">
        <f>IF(C14=0,100,0)</f>
        <v>100</v>
      </c>
      <c r="E14" s="37">
        <f t="shared" si="1"/>
        <v>15</v>
      </c>
    </row>
    <row r="15" spans="1:5" ht="27.6" customHeight="1" x14ac:dyDescent="0.25">
      <c r="A15" s="15" t="s">
        <v>21</v>
      </c>
      <c r="B15" s="56">
        <v>0</v>
      </c>
      <c r="C15" s="56">
        <f t="shared" si="0"/>
        <v>0</v>
      </c>
      <c r="D15" s="44">
        <f>IF(C15=0,100,0)</f>
        <v>100</v>
      </c>
      <c r="E15" s="37">
        <f t="shared" si="1"/>
        <v>15</v>
      </c>
    </row>
    <row r="16" spans="1:5" x14ac:dyDescent="0.25">
      <c r="A16" s="16" t="s">
        <v>58</v>
      </c>
      <c r="B16" s="57">
        <f>SUM(B9:B15)</f>
        <v>0</v>
      </c>
      <c r="C16" s="57">
        <f>SUM(C9:C15)</f>
        <v>0</v>
      </c>
      <c r="D16" s="47">
        <f>SUM(D9:D15)</f>
        <v>400</v>
      </c>
      <c r="E16" s="57">
        <f>SUM(E9:E15)</f>
        <v>60</v>
      </c>
    </row>
  </sheetData>
  <protectedRanges>
    <protectedRange sqref="B9 B11 B14:B16" name="krista_tr_16090_0_4_3"/>
    <protectedRange sqref="C9 C11 C14:C16" name="krista_tr_205_0_4_3"/>
    <protectedRange sqref="D9 D11 D14:D16" name="krista_tr_18196_0_4_3"/>
    <protectedRange sqref="E9 E11 E14:E16" name="krista_tr_207_0_4_3"/>
    <protectedRange sqref="B10:E10" name="krista_tr_1_22_4_3_1"/>
    <protectedRange sqref="B12:E13" name="krista_tr_1_22_4_3_1_2"/>
  </protectedRanges>
  <mergeCells count="1">
    <mergeCell ref="A1:E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9" sqref="B9:F16"/>
    </sheetView>
  </sheetViews>
  <sheetFormatPr defaultRowHeight="13.2" x14ac:dyDescent="0.25"/>
  <cols>
    <col min="1" max="1" width="17.109375" customWidth="1"/>
    <col min="2" max="2" width="25.44140625" customWidth="1"/>
    <col min="3" max="3" width="24.109375" customWidth="1"/>
    <col min="4" max="4" width="14.21875" customWidth="1"/>
    <col min="5" max="6" width="16.6640625" customWidth="1"/>
  </cols>
  <sheetData>
    <row r="1" spans="1:6" ht="30.6" customHeight="1" x14ac:dyDescent="0.25">
      <c r="A1" s="32" t="s">
        <v>135</v>
      </c>
      <c r="B1" s="32"/>
      <c r="C1" s="32"/>
      <c r="D1" s="32"/>
      <c r="E1" s="32"/>
      <c r="F1" s="32"/>
    </row>
    <row r="2" spans="1:6" ht="15.6" x14ac:dyDescent="0.3">
      <c r="A2" s="12"/>
    </row>
    <row r="3" spans="1:6" x14ac:dyDescent="0.25">
      <c r="A3" s="17" t="s">
        <v>53</v>
      </c>
      <c r="B3" s="18">
        <v>0.15</v>
      </c>
      <c r="C3" s="19"/>
    </row>
    <row r="4" spans="1:6" x14ac:dyDescent="0.25">
      <c r="A4" s="17" t="s">
        <v>54</v>
      </c>
      <c r="B4" s="18" t="s">
        <v>140</v>
      </c>
      <c r="C4" s="19"/>
    </row>
    <row r="7" spans="1:6" ht="26.4" x14ac:dyDescent="0.25">
      <c r="A7" s="13"/>
      <c r="B7" s="21" t="s">
        <v>137</v>
      </c>
      <c r="C7" s="21" t="s">
        <v>138</v>
      </c>
      <c r="D7" s="21" t="s">
        <v>55</v>
      </c>
      <c r="E7" s="21" t="s">
        <v>56</v>
      </c>
      <c r="F7" s="21" t="s">
        <v>57</v>
      </c>
    </row>
    <row r="8" spans="1:6" ht="84" customHeight="1" x14ac:dyDescent="0.25">
      <c r="A8" s="14" t="s">
        <v>62</v>
      </c>
      <c r="B8" s="20" t="s">
        <v>136</v>
      </c>
      <c r="C8" s="20" t="s">
        <v>139</v>
      </c>
      <c r="D8" s="14" t="s">
        <v>134</v>
      </c>
      <c r="E8" s="14" t="s">
        <v>133</v>
      </c>
      <c r="F8" s="14" t="s">
        <v>132</v>
      </c>
    </row>
    <row r="9" spans="1:6" ht="52.8" x14ac:dyDescent="0.25">
      <c r="A9" s="15" t="s">
        <v>16</v>
      </c>
      <c r="B9" s="56">
        <v>2947.3</v>
      </c>
      <c r="C9" s="56">
        <v>3228.1</v>
      </c>
      <c r="D9" s="56">
        <f>(B9-C9)/C9*100</f>
        <v>-8.6986152845326892</v>
      </c>
      <c r="E9" s="44">
        <v>0</v>
      </c>
      <c r="F9" s="37">
        <f t="shared" ref="F9:F15" si="0">E9*Р1_W</f>
        <v>0</v>
      </c>
    </row>
    <row r="10" spans="1:6" ht="26.4" customHeight="1" x14ac:dyDescent="0.25">
      <c r="A10" s="15" t="s">
        <v>17</v>
      </c>
      <c r="B10" s="54" t="s">
        <v>38</v>
      </c>
      <c r="C10" s="54" t="s">
        <v>38</v>
      </c>
      <c r="D10" s="54" t="s">
        <v>38</v>
      </c>
      <c r="E10" s="54" t="s">
        <v>38</v>
      </c>
      <c r="F10" s="54" t="s">
        <v>38</v>
      </c>
    </row>
    <row r="11" spans="1:6" ht="26.4" x14ac:dyDescent="0.25">
      <c r="A11" s="15" t="s">
        <v>18</v>
      </c>
      <c r="B11" s="56">
        <v>21759.3</v>
      </c>
      <c r="C11" s="56">
        <v>23536.9</v>
      </c>
      <c r="D11" s="56">
        <f>(B11-C11)/C11*100</f>
        <v>-7.5523964498298497</v>
      </c>
      <c r="E11" s="44">
        <v>0</v>
      </c>
      <c r="F11" s="37">
        <f t="shared" si="0"/>
        <v>0</v>
      </c>
    </row>
    <row r="12" spans="1:6" ht="31.2" x14ac:dyDescent="0.25">
      <c r="A12" s="15" t="s">
        <v>19</v>
      </c>
      <c r="B12" s="54" t="s">
        <v>38</v>
      </c>
      <c r="C12" s="54" t="s">
        <v>38</v>
      </c>
      <c r="D12" s="54" t="s">
        <v>38</v>
      </c>
      <c r="E12" s="54" t="s">
        <v>38</v>
      </c>
      <c r="F12" s="54" t="s">
        <v>38</v>
      </c>
    </row>
    <row r="13" spans="1:6" ht="28.8" customHeight="1" x14ac:dyDescent="0.25">
      <c r="A13" s="15" t="s">
        <v>20</v>
      </c>
      <c r="B13" s="54" t="s">
        <v>38</v>
      </c>
      <c r="C13" s="54" t="s">
        <v>38</v>
      </c>
      <c r="D13" s="54" t="s">
        <v>38</v>
      </c>
      <c r="E13" s="54" t="s">
        <v>38</v>
      </c>
      <c r="F13" s="54" t="s">
        <v>38</v>
      </c>
    </row>
    <row r="14" spans="1:6" ht="26.4" x14ac:dyDescent="0.25">
      <c r="A14" s="15" t="s">
        <v>60</v>
      </c>
      <c r="B14" s="56">
        <v>10316.6</v>
      </c>
      <c r="C14" s="56">
        <v>7793.2</v>
      </c>
      <c r="D14" s="56">
        <f>(B14-C14)/C14*100</f>
        <v>32.379510342349747</v>
      </c>
      <c r="E14" s="44">
        <v>150</v>
      </c>
      <c r="F14" s="37">
        <f t="shared" si="0"/>
        <v>22.5</v>
      </c>
    </row>
    <row r="15" spans="1:6" ht="26.4" x14ac:dyDescent="0.25">
      <c r="A15" s="15" t="s">
        <v>21</v>
      </c>
      <c r="B15" s="56">
        <v>4636.5</v>
      </c>
      <c r="C15" s="56">
        <v>2233</v>
      </c>
      <c r="D15" s="56">
        <f>(B15-C15)/C15*100</f>
        <v>107.63546798029557</v>
      </c>
      <c r="E15" s="44">
        <v>150</v>
      </c>
      <c r="F15" s="37">
        <f t="shared" si="0"/>
        <v>22.5</v>
      </c>
    </row>
    <row r="16" spans="1:6" x14ac:dyDescent="0.25">
      <c r="A16" s="16" t="s">
        <v>58</v>
      </c>
      <c r="B16" s="57">
        <f>SUM(B9:B15)</f>
        <v>39659.699999999997</v>
      </c>
      <c r="C16" s="57">
        <f>SUM(C9:C15)</f>
        <v>36791.199999999997</v>
      </c>
      <c r="D16" s="57">
        <f>SUM(D9:D15)</f>
        <v>123.76396658828278</v>
      </c>
      <c r="E16" s="47">
        <f>SUM(E9:E15)</f>
        <v>300</v>
      </c>
      <c r="F16" s="48">
        <f>SUM(F9:F15)</f>
        <v>45</v>
      </c>
    </row>
  </sheetData>
  <protectedRanges>
    <protectedRange sqref="B9 B11 B14:B16" name="krista_tr_16090_0_4_7"/>
    <protectedRange sqref="C9 C11 C14:C16" name="krista_tr_16091_0_4_7"/>
    <protectedRange sqref="D9 D11 D14:D16" name="krista_tr_205_0_4_7"/>
    <protectedRange sqref="E9 E11 E14:E16" name="krista_tr_17884_0_4_7"/>
    <protectedRange sqref="F9 F11 F14:F16" name="krista_tr_207_0_4_7"/>
    <protectedRange sqref="B10:F10" name="krista_tr_1_22_4_3_1"/>
    <protectedRange sqref="B12:F13" name="krista_tr_1_22_4_3_1_2"/>
  </protectedRanges>
  <mergeCells count="1">
    <mergeCell ref="A1:F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B9" sqref="B9:E16"/>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32" t="s">
        <v>143</v>
      </c>
      <c r="B1" s="32"/>
      <c r="C1" s="32"/>
      <c r="D1" s="32"/>
      <c r="E1" s="32"/>
    </row>
    <row r="2" spans="1:5" ht="15.6" x14ac:dyDescent="0.3">
      <c r="A2" s="12"/>
    </row>
    <row r="3" spans="1:5" x14ac:dyDescent="0.25">
      <c r="A3" s="17" t="s">
        <v>53</v>
      </c>
      <c r="B3" s="18">
        <v>0.15</v>
      </c>
    </row>
    <row r="4" spans="1:5" x14ac:dyDescent="0.25">
      <c r="A4" s="17" t="s">
        <v>54</v>
      </c>
      <c r="B4" s="18" t="s">
        <v>141</v>
      </c>
    </row>
    <row r="7" spans="1:5" ht="39.6" x14ac:dyDescent="0.25">
      <c r="A7" s="13"/>
      <c r="B7" s="21"/>
      <c r="C7" s="21" t="s">
        <v>55</v>
      </c>
      <c r="D7" s="21" t="s">
        <v>56</v>
      </c>
      <c r="E7" s="21" t="s">
        <v>57</v>
      </c>
    </row>
    <row r="8" spans="1:5" ht="93" customHeight="1" x14ac:dyDescent="0.25">
      <c r="A8" s="14" t="s">
        <v>62</v>
      </c>
      <c r="B8" s="14" t="s">
        <v>147</v>
      </c>
      <c r="C8" s="14" t="s">
        <v>144</v>
      </c>
      <c r="D8" s="14" t="s">
        <v>145</v>
      </c>
      <c r="E8" s="14" t="s">
        <v>146</v>
      </c>
    </row>
    <row r="9" spans="1:5" ht="39.6" x14ac:dyDescent="0.25">
      <c r="A9" s="15" t="s">
        <v>16</v>
      </c>
      <c r="B9" s="44">
        <v>1</v>
      </c>
      <c r="C9" s="44">
        <f t="shared" ref="C9:C15" si="0">B9</f>
        <v>1</v>
      </c>
      <c r="D9" s="44">
        <f>IF(C9=1,50,0)</f>
        <v>50</v>
      </c>
      <c r="E9" s="37">
        <f t="shared" ref="E9:E15" si="1">D9*Р1_W</f>
        <v>7.5</v>
      </c>
    </row>
    <row r="10" spans="1:5" ht="31.2" x14ac:dyDescent="0.25">
      <c r="A10" s="15" t="s">
        <v>17</v>
      </c>
      <c r="B10" s="54" t="s">
        <v>38</v>
      </c>
      <c r="C10" s="54" t="s">
        <v>38</v>
      </c>
      <c r="D10" s="54" t="s">
        <v>38</v>
      </c>
      <c r="E10" s="54" t="s">
        <v>38</v>
      </c>
    </row>
    <row r="11" spans="1:5" x14ac:dyDescent="0.25">
      <c r="A11" s="15" t="s">
        <v>18</v>
      </c>
      <c r="B11" s="44">
        <v>1</v>
      </c>
      <c r="C11" s="44">
        <f t="shared" si="0"/>
        <v>1</v>
      </c>
      <c r="D11" s="44">
        <f>IF(C11=1,50,0)</f>
        <v>50</v>
      </c>
      <c r="E11" s="37">
        <f t="shared" si="1"/>
        <v>7.5</v>
      </c>
    </row>
    <row r="12" spans="1:5" ht="31.2" x14ac:dyDescent="0.25">
      <c r="A12" s="15" t="s">
        <v>19</v>
      </c>
      <c r="B12" s="54" t="s">
        <v>38</v>
      </c>
      <c r="C12" s="54" t="s">
        <v>38</v>
      </c>
      <c r="D12" s="54" t="s">
        <v>38</v>
      </c>
      <c r="E12" s="54" t="s">
        <v>38</v>
      </c>
    </row>
    <row r="13" spans="1:5" ht="31.2" x14ac:dyDescent="0.25">
      <c r="A13" s="15" t="s">
        <v>20</v>
      </c>
      <c r="B13" s="54" t="s">
        <v>38</v>
      </c>
      <c r="C13" s="54" t="s">
        <v>38</v>
      </c>
      <c r="D13" s="54" t="s">
        <v>38</v>
      </c>
      <c r="E13" s="54" t="s">
        <v>38</v>
      </c>
    </row>
    <row r="14" spans="1:5" x14ac:dyDescent="0.25">
      <c r="A14" s="15" t="s">
        <v>60</v>
      </c>
      <c r="B14" s="44">
        <v>1</v>
      </c>
      <c r="C14" s="44">
        <f t="shared" si="0"/>
        <v>1</v>
      </c>
      <c r="D14" s="44">
        <f>IF(C14=1,50,0)</f>
        <v>50</v>
      </c>
      <c r="E14" s="37">
        <f t="shared" si="1"/>
        <v>7.5</v>
      </c>
    </row>
    <row r="15" spans="1:5" x14ac:dyDescent="0.25">
      <c r="A15" s="15" t="s">
        <v>21</v>
      </c>
      <c r="B15" s="44">
        <v>1</v>
      </c>
      <c r="C15" s="44">
        <f t="shared" si="0"/>
        <v>1</v>
      </c>
      <c r="D15" s="44">
        <f>IF(C15=1,50,0)</f>
        <v>50</v>
      </c>
      <c r="E15" s="37">
        <f t="shared" si="1"/>
        <v>7.5</v>
      </c>
    </row>
    <row r="16" spans="1:5" x14ac:dyDescent="0.25">
      <c r="A16" s="16" t="s">
        <v>58</v>
      </c>
      <c r="B16" s="47">
        <f>SUM(B9:B15)</f>
        <v>4</v>
      </c>
      <c r="C16" s="47">
        <f>SUM(C9:C15)</f>
        <v>4</v>
      </c>
      <c r="D16" s="47">
        <f>SUM(D9:D15)</f>
        <v>200</v>
      </c>
      <c r="E16" s="48">
        <f>SUM(E9:E15)</f>
        <v>30</v>
      </c>
    </row>
  </sheetData>
  <protectedRanges>
    <protectedRange sqref="B9 B11 B14:B16" name="krista_tr_16090_0_4_3"/>
    <protectedRange sqref="C9 C11 C14:C16" name="krista_tr_205_0_4_3"/>
    <protectedRange sqref="D9 D11 D14:D16" name="krista_tr_18196_0_4_3"/>
    <protectedRange sqref="E9 E11 E14:E16" name="krista_tr_207_0_4_3"/>
    <protectedRange sqref="B10:E10" name="krista_tr_1_22_4_3_1"/>
    <protectedRange sqref="B12:E13" name="krista_tr_1_22_4_3_1_2"/>
  </protectedRanges>
  <mergeCells count="1">
    <mergeCell ref="A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opLeftCell="A2" workbookViewId="0">
      <selection activeCell="B9" sqref="B9:L16"/>
    </sheetView>
  </sheetViews>
  <sheetFormatPr defaultRowHeight="13.2" x14ac:dyDescent="0.25"/>
  <cols>
    <col min="1" max="1" width="17.109375" customWidth="1"/>
    <col min="2" max="2" width="18.109375" customWidth="1"/>
    <col min="3" max="3" width="17.77734375" customWidth="1"/>
    <col min="4" max="4" width="17.44140625" customWidth="1"/>
    <col min="5" max="5" width="18.5546875" customWidth="1"/>
    <col min="6" max="6" width="19.88671875" customWidth="1"/>
    <col min="7" max="8" width="18.88671875" customWidth="1"/>
    <col min="9" max="9" width="17.5546875" customWidth="1"/>
    <col min="10" max="10" width="14.21875" customWidth="1"/>
    <col min="11" max="12" width="16.6640625" customWidth="1"/>
  </cols>
  <sheetData>
    <row r="1" spans="1:12" ht="45.6" customHeight="1" x14ac:dyDescent="0.25">
      <c r="A1" s="32" t="s">
        <v>152</v>
      </c>
      <c r="B1" s="32"/>
      <c r="C1" s="32"/>
      <c r="D1" s="32"/>
      <c r="E1" s="32"/>
      <c r="F1" s="32"/>
      <c r="G1" s="32"/>
      <c r="H1" s="32"/>
      <c r="I1" s="32"/>
      <c r="J1" s="32"/>
      <c r="K1" s="32"/>
      <c r="L1" s="32"/>
    </row>
    <row r="2" spans="1:12" ht="15.6" x14ac:dyDescent="0.3">
      <c r="A2" s="12"/>
    </row>
    <row r="3" spans="1:12" x14ac:dyDescent="0.25">
      <c r="A3" s="17" t="s">
        <v>53</v>
      </c>
      <c r="B3" s="18">
        <v>0.15</v>
      </c>
      <c r="C3" s="18"/>
      <c r="D3" s="18"/>
      <c r="E3" s="25"/>
      <c r="F3" s="25"/>
      <c r="G3" s="25"/>
      <c r="H3" s="25"/>
      <c r="I3" s="19"/>
    </row>
    <row r="4" spans="1:12" x14ac:dyDescent="0.25">
      <c r="A4" s="17" t="s">
        <v>54</v>
      </c>
      <c r="B4" s="23" t="s">
        <v>173</v>
      </c>
      <c r="C4" s="24"/>
      <c r="D4" s="18"/>
      <c r="E4" s="25"/>
      <c r="F4" s="25"/>
      <c r="G4" s="25"/>
      <c r="H4" s="25"/>
      <c r="I4" s="19"/>
    </row>
    <row r="7" spans="1:12" ht="26.4" x14ac:dyDescent="0.25">
      <c r="A7" s="13"/>
      <c r="B7" s="21" t="s">
        <v>151</v>
      </c>
      <c r="C7" s="21" t="s">
        <v>32</v>
      </c>
      <c r="D7" s="21" t="s">
        <v>8</v>
      </c>
      <c r="E7" s="21" t="s">
        <v>9</v>
      </c>
      <c r="F7" s="21" t="s">
        <v>10</v>
      </c>
      <c r="G7" s="21" t="s">
        <v>11</v>
      </c>
      <c r="H7" s="21" t="s">
        <v>51</v>
      </c>
      <c r="I7" s="21" t="s">
        <v>0</v>
      </c>
      <c r="J7" s="21" t="s">
        <v>55</v>
      </c>
      <c r="K7" s="21" t="s">
        <v>56</v>
      </c>
      <c r="L7" s="21" t="s">
        <v>57</v>
      </c>
    </row>
    <row r="8" spans="1:12" ht="96" customHeight="1" x14ac:dyDescent="0.25">
      <c r="A8" s="14" t="s">
        <v>62</v>
      </c>
      <c r="B8" s="20" t="s">
        <v>153</v>
      </c>
      <c r="C8" s="20" t="s">
        <v>154</v>
      </c>
      <c r="D8" s="20" t="s">
        <v>159</v>
      </c>
      <c r="E8" s="20" t="s">
        <v>158</v>
      </c>
      <c r="F8" s="20" t="s">
        <v>157</v>
      </c>
      <c r="G8" s="20" t="s">
        <v>156</v>
      </c>
      <c r="H8" s="20" t="s">
        <v>174</v>
      </c>
      <c r="I8" s="20" t="s">
        <v>155</v>
      </c>
      <c r="J8" s="14" t="s">
        <v>148</v>
      </c>
      <c r="K8" s="14" t="s">
        <v>149</v>
      </c>
      <c r="L8" s="14" t="s">
        <v>150</v>
      </c>
    </row>
    <row r="9" spans="1:12" ht="52.8" x14ac:dyDescent="0.25">
      <c r="A9" s="15" t="s">
        <v>16</v>
      </c>
      <c r="B9" s="44">
        <v>1</v>
      </c>
      <c r="C9" s="44">
        <v>1</v>
      </c>
      <c r="D9" s="44">
        <v>1</v>
      </c>
      <c r="E9" s="44">
        <v>1</v>
      </c>
      <c r="F9" s="44">
        <v>1</v>
      </c>
      <c r="G9" s="44">
        <v>1</v>
      </c>
      <c r="H9" s="44">
        <v>1</v>
      </c>
      <c r="I9" s="44">
        <v>7</v>
      </c>
      <c r="J9" s="44">
        <f>(B9+C9+D9+E9+F9+G9+H9)/I9</f>
        <v>1</v>
      </c>
      <c r="K9" s="44">
        <v>50</v>
      </c>
      <c r="L9" s="37">
        <f t="shared" ref="L9:L15" si="0">K9*Р1_W</f>
        <v>7.5</v>
      </c>
    </row>
    <row r="10" spans="1:12" ht="26.4" customHeight="1" x14ac:dyDescent="0.25">
      <c r="A10" s="15" t="s">
        <v>17</v>
      </c>
      <c r="B10" s="54" t="s">
        <v>38</v>
      </c>
      <c r="C10" s="54" t="s">
        <v>38</v>
      </c>
      <c r="D10" s="54" t="s">
        <v>38</v>
      </c>
      <c r="E10" s="54" t="s">
        <v>38</v>
      </c>
      <c r="F10" s="54" t="s">
        <v>38</v>
      </c>
      <c r="G10" s="54" t="s">
        <v>38</v>
      </c>
      <c r="H10" s="54" t="s">
        <v>38</v>
      </c>
      <c r="I10" s="54" t="s">
        <v>38</v>
      </c>
      <c r="J10" s="54" t="s">
        <v>38</v>
      </c>
      <c r="K10" s="54" t="s">
        <v>38</v>
      </c>
      <c r="L10" s="54" t="s">
        <v>38</v>
      </c>
    </row>
    <row r="11" spans="1:12" ht="26.4" x14ac:dyDescent="0.25">
      <c r="A11" s="15" t="s">
        <v>18</v>
      </c>
      <c r="B11" s="44">
        <v>1</v>
      </c>
      <c r="C11" s="44">
        <v>1</v>
      </c>
      <c r="D11" s="44">
        <v>1</v>
      </c>
      <c r="E11" s="44">
        <v>1</v>
      </c>
      <c r="F11" s="44">
        <v>1</v>
      </c>
      <c r="G11" s="44">
        <v>1</v>
      </c>
      <c r="H11" s="44">
        <v>1</v>
      </c>
      <c r="I11" s="44">
        <v>7</v>
      </c>
      <c r="J11" s="44">
        <f>(B11+C11+D11+E11+F11+G11+H11)/I11</f>
        <v>1</v>
      </c>
      <c r="K11" s="44">
        <v>50</v>
      </c>
      <c r="L11" s="37">
        <f t="shared" si="0"/>
        <v>7.5</v>
      </c>
    </row>
    <row r="12" spans="1:12" ht="31.2" x14ac:dyDescent="0.25">
      <c r="A12" s="15" t="s">
        <v>19</v>
      </c>
      <c r="B12" s="54" t="s">
        <v>38</v>
      </c>
      <c r="C12" s="54" t="s">
        <v>38</v>
      </c>
      <c r="D12" s="54" t="s">
        <v>38</v>
      </c>
      <c r="E12" s="54" t="s">
        <v>38</v>
      </c>
      <c r="F12" s="54" t="s">
        <v>38</v>
      </c>
      <c r="G12" s="54" t="s">
        <v>38</v>
      </c>
      <c r="H12" s="54" t="s">
        <v>38</v>
      </c>
      <c r="I12" s="54" t="s">
        <v>38</v>
      </c>
      <c r="J12" s="54" t="s">
        <v>38</v>
      </c>
      <c r="K12" s="54" t="s">
        <v>38</v>
      </c>
      <c r="L12" s="54" t="s">
        <v>38</v>
      </c>
    </row>
    <row r="13" spans="1:12" ht="28.8" customHeight="1" x14ac:dyDescent="0.25">
      <c r="A13" s="15" t="s">
        <v>20</v>
      </c>
      <c r="B13" s="54" t="s">
        <v>38</v>
      </c>
      <c r="C13" s="54" t="s">
        <v>38</v>
      </c>
      <c r="D13" s="54" t="s">
        <v>38</v>
      </c>
      <c r="E13" s="54" t="s">
        <v>38</v>
      </c>
      <c r="F13" s="54" t="s">
        <v>38</v>
      </c>
      <c r="G13" s="54" t="s">
        <v>38</v>
      </c>
      <c r="H13" s="54" t="s">
        <v>38</v>
      </c>
      <c r="I13" s="54" t="s">
        <v>38</v>
      </c>
      <c r="J13" s="54" t="s">
        <v>38</v>
      </c>
      <c r="K13" s="54" t="s">
        <v>38</v>
      </c>
      <c r="L13" s="54" t="s">
        <v>38</v>
      </c>
    </row>
    <row r="14" spans="1:12" ht="26.4" x14ac:dyDescent="0.25">
      <c r="A14" s="15" t="s">
        <v>60</v>
      </c>
      <c r="B14" s="44">
        <v>1</v>
      </c>
      <c r="C14" s="44">
        <v>1</v>
      </c>
      <c r="D14" s="44">
        <v>0</v>
      </c>
      <c r="E14" s="44">
        <v>1</v>
      </c>
      <c r="F14" s="44">
        <v>1</v>
      </c>
      <c r="G14" s="44">
        <v>1</v>
      </c>
      <c r="H14" s="44">
        <v>1</v>
      </c>
      <c r="I14" s="44">
        <v>6</v>
      </c>
      <c r="J14" s="44">
        <f>(B14+C14+D14+E14+F14+G14+H14)/I14</f>
        <v>1</v>
      </c>
      <c r="K14" s="44">
        <v>50</v>
      </c>
      <c r="L14" s="37">
        <f t="shared" si="0"/>
        <v>7.5</v>
      </c>
    </row>
    <row r="15" spans="1:12" ht="26.4" x14ac:dyDescent="0.25">
      <c r="A15" s="15" t="s">
        <v>21</v>
      </c>
      <c r="B15" s="44">
        <v>1</v>
      </c>
      <c r="C15" s="44">
        <v>1</v>
      </c>
      <c r="D15" s="44">
        <v>1</v>
      </c>
      <c r="E15" s="44">
        <v>1</v>
      </c>
      <c r="F15" s="44">
        <v>1</v>
      </c>
      <c r="G15" s="44">
        <v>1</v>
      </c>
      <c r="H15" s="44">
        <v>1</v>
      </c>
      <c r="I15" s="44">
        <v>7</v>
      </c>
      <c r="J15" s="44">
        <f>(B15+C15+D15+E15+F15+G15+H15)/I15</f>
        <v>1</v>
      </c>
      <c r="K15" s="44">
        <v>50</v>
      </c>
      <c r="L15" s="37">
        <f t="shared" si="0"/>
        <v>7.5</v>
      </c>
    </row>
    <row r="16" spans="1:12" x14ac:dyDescent="0.25">
      <c r="A16" s="16" t="s">
        <v>58</v>
      </c>
      <c r="B16" s="47">
        <f t="shared" ref="B16:L16" si="1">SUM(B9:B15)</f>
        <v>4</v>
      </c>
      <c r="C16" s="47">
        <f t="shared" si="1"/>
        <v>4</v>
      </c>
      <c r="D16" s="47">
        <f t="shared" si="1"/>
        <v>3</v>
      </c>
      <c r="E16" s="47">
        <f t="shared" si="1"/>
        <v>4</v>
      </c>
      <c r="F16" s="47">
        <f t="shared" si="1"/>
        <v>4</v>
      </c>
      <c r="G16" s="47">
        <f t="shared" si="1"/>
        <v>4</v>
      </c>
      <c r="H16" s="47">
        <f t="shared" si="1"/>
        <v>4</v>
      </c>
      <c r="I16" s="47">
        <f t="shared" si="1"/>
        <v>27</v>
      </c>
      <c r="J16" s="47">
        <f t="shared" si="1"/>
        <v>4</v>
      </c>
      <c r="K16" s="47">
        <f t="shared" si="1"/>
        <v>200</v>
      </c>
      <c r="L16" s="48">
        <f t="shared" si="1"/>
        <v>30</v>
      </c>
    </row>
  </sheetData>
  <protectedRanges>
    <protectedRange sqref="B9:H9 B11:H11 B14:H16" name="krista_tr_16090_0_4_7"/>
    <protectedRange sqref="I9 I11 I14:I16" name="krista_tr_16091_0_4_7"/>
    <protectedRange sqref="J9 J11 J14:J16" name="krista_tr_205_0_4_7"/>
    <protectedRange sqref="K9 K11 K14:K16" name="krista_tr_17884_0_4_7"/>
    <protectedRange sqref="L9 L11 L14:L16" name="krista_tr_207_0_4_7"/>
    <protectedRange sqref="B10:L10" name="krista_tr_1_22_4_3_1"/>
    <protectedRange sqref="B12:L13" name="krista_tr_1_22_4_3_1_2"/>
  </protectedRanges>
  <mergeCells count="1">
    <mergeCell ref="A1:L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B9" sqref="B9:E16"/>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32" t="s">
        <v>164</v>
      </c>
      <c r="B1" s="32"/>
      <c r="C1" s="32"/>
      <c r="D1" s="32"/>
      <c r="E1" s="32"/>
    </row>
    <row r="2" spans="1:5" ht="15.6" x14ac:dyDescent="0.3">
      <c r="A2" s="12"/>
    </row>
    <row r="3" spans="1:5" x14ac:dyDescent="0.25">
      <c r="A3" s="17" t="s">
        <v>53</v>
      </c>
      <c r="B3" s="18">
        <v>0.15</v>
      </c>
    </row>
    <row r="4" spans="1:5" x14ac:dyDescent="0.25">
      <c r="A4" s="17" t="s">
        <v>54</v>
      </c>
      <c r="B4" s="18" t="s">
        <v>163</v>
      </c>
    </row>
    <row r="7" spans="1:5" ht="39.6" x14ac:dyDescent="0.25">
      <c r="A7" s="13"/>
      <c r="B7" s="21"/>
      <c r="C7" s="21" t="s">
        <v>55</v>
      </c>
      <c r="D7" s="21" t="s">
        <v>56</v>
      </c>
      <c r="E7" s="21" t="s">
        <v>57</v>
      </c>
    </row>
    <row r="8" spans="1:5" ht="93" customHeight="1" x14ac:dyDescent="0.25">
      <c r="A8" s="14" t="s">
        <v>62</v>
      </c>
      <c r="B8" s="14" t="s">
        <v>165</v>
      </c>
      <c r="C8" s="14" t="s">
        <v>160</v>
      </c>
      <c r="D8" s="14" t="s">
        <v>161</v>
      </c>
      <c r="E8" s="14" t="s">
        <v>162</v>
      </c>
    </row>
    <row r="9" spans="1:5" ht="39.6" x14ac:dyDescent="0.25">
      <c r="A9" s="15" t="s">
        <v>16</v>
      </c>
      <c r="B9" s="44">
        <v>1</v>
      </c>
      <c r="C9" s="44">
        <f t="shared" ref="C9:C15" si="0">B9</f>
        <v>1</v>
      </c>
      <c r="D9" s="44">
        <f>IF(C9=1,50,0)</f>
        <v>50</v>
      </c>
      <c r="E9" s="37">
        <f t="shared" ref="E9:E15" si="1">D9*Р1_W</f>
        <v>7.5</v>
      </c>
    </row>
    <row r="10" spans="1:5" ht="31.2" x14ac:dyDescent="0.25">
      <c r="A10" s="15" t="s">
        <v>17</v>
      </c>
      <c r="B10" s="54" t="s">
        <v>38</v>
      </c>
      <c r="C10" s="54" t="s">
        <v>38</v>
      </c>
      <c r="D10" s="54" t="s">
        <v>38</v>
      </c>
      <c r="E10" s="54" t="s">
        <v>38</v>
      </c>
    </row>
    <row r="11" spans="1:5" x14ac:dyDescent="0.25">
      <c r="A11" s="15" t="s">
        <v>18</v>
      </c>
      <c r="B11" s="44">
        <v>1</v>
      </c>
      <c r="C11" s="44">
        <f t="shared" si="0"/>
        <v>1</v>
      </c>
      <c r="D11" s="44">
        <f>IF(C11=1,50,0)</f>
        <v>50</v>
      </c>
      <c r="E11" s="37">
        <f t="shared" si="1"/>
        <v>7.5</v>
      </c>
    </row>
    <row r="12" spans="1:5" ht="31.2" x14ac:dyDescent="0.25">
      <c r="A12" s="15" t="s">
        <v>19</v>
      </c>
      <c r="B12" s="54" t="s">
        <v>38</v>
      </c>
      <c r="C12" s="54" t="s">
        <v>38</v>
      </c>
      <c r="D12" s="54" t="s">
        <v>38</v>
      </c>
      <c r="E12" s="54" t="s">
        <v>38</v>
      </c>
    </row>
    <row r="13" spans="1:5" ht="31.2" x14ac:dyDescent="0.25">
      <c r="A13" s="15" t="s">
        <v>20</v>
      </c>
      <c r="B13" s="54" t="s">
        <v>38</v>
      </c>
      <c r="C13" s="54" t="s">
        <v>38</v>
      </c>
      <c r="D13" s="54" t="s">
        <v>38</v>
      </c>
      <c r="E13" s="54" t="s">
        <v>38</v>
      </c>
    </row>
    <row r="14" spans="1:5" x14ac:dyDescent="0.25">
      <c r="A14" s="15" t="s">
        <v>60</v>
      </c>
      <c r="B14" s="44">
        <v>1</v>
      </c>
      <c r="C14" s="44">
        <f t="shared" si="0"/>
        <v>1</v>
      </c>
      <c r="D14" s="44">
        <f>IF(C14=1,50,0)</f>
        <v>50</v>
      </c>
      <c r="E14" s="37">
        <f t="shared" si="1"/>
        <v>7.5</v>
      </c>
    </row>
    <row r="15" spans="1:5" x14ac:dyDescent="0.25">
      <c r="A15" s="15" t="s">
        <v>21</v>
      </c>
      <c r="B15" s="44">
        <v>1</v>
      </c>
      <c r="C15" s="44">
        <f t="shared" si="0"/>
        <v>1</v>
      </c>
      <c r="D15" s="44">
        <f>IF(C15=1,50,0)</f>
        <v>50</v>
      </c>
      <c r="E15" s="37">
        <f t="shared" si="1"/>
        <v>7.5</v>
      </c>
    </row>
    <row r="16" spans="1:5" x14ac:dyDescent="0.25">
      <c r="A16" s="16" t="s">
        <v>58</v>
      </c>
      <c r="B16" s="47">
        <f>SUM(B9:B15)</f>
        <v>4</v>
      </c>
      <c r="C16" s="47">
        <f>SUM(C9:C15)</f>
        <v>4</v>
      </c>
      <c r="D16" s="47">
        <f>SUM(D9:D15)</f>
        <v>200</v>
      </c>
      <c r="E16" s="48">
        <f>SUM(E9:E15)</f>
        <v>30</v>
      </c>
    </row>
  </sheetData>
  <protectedRanges>
    <protectedRange sqref="B9 B11 B14:B16" name="krista_tr_16090_0_4_3"/>
    <protectedRange sqref="C9 C11 C14:C16" name="krista_tr_205_0_4_3"/>
    <protectedRange sqref="D9 D11 D14:D16" name="krista_tr_18196_0_4_3"/>
    <protectedRange sqref="E9 E11 E14:E16" name="krista_tr_207_0_4_3"/>
    <protectedRange sqref="B10:E10" name="krista_tr_1_22_4_3_1_1"/>
    <protectedRange sqref="B12:E13" name="krista_tr_1_22_4_3_1_3"/>
  </protectedRanges>
  <mergeCells count="1">
    <mergeCell ref="A1:E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9" sqref="B9:F16"/>
    </sheetView>
  </sheetViews>
  <sheetFormatPr defaultRowHeight="13.2" x14ac:dyDescent="0.25"/>
  <cols>
    <col min="1" max="1" width="17.109375" customWidth="1"/>
    <col min="2" max="2" width="25.44140625" customWidth="1"/>
    <col min="3" max="3" width="20.6640625" customWidth="1"/>
    <col min="4" max="4" width="14.21875" customWidth="1"/>
    <col min="5" max="6" width="16.6640625" customWidth="1"/>
  </cols>
  <sheetData>
    <row r="1" spans="1:6" ht="30.6" customHeight="1" x14ac:dyDescent="0.25">
      <c r="A1" s="32" t="s">
        <v>166</v>
      </c>
      <c r="B1" s="32"/>
      <c r="C1" s="32"/>
      <c r="D1" s="32"/>
      <c r="E1" s="32"/>
      <c r="F1" s="32"/>
    </row>
    <row r="2" spans="1:6" ht="15.6" x14ac:dyDescent="0.3">
      <c r="A2" s="12"/>
    </row>
    <row r="3" spans="1:6" x14ac:dyDescent="0.25">
      <c r="A3" s="17" t="s">
        <v>53</v>
      </c>
      <c r="B3" s="18">
        <v>0.15</v>
      </c>
      <c r="C3" s="19"/>
    </row>
    <row r="4" spans="1:6" x14ac:dyDescent="0.25">
      <c r="A4" s="17" t="s">
        <v>54</v>
      </c>
      <c r="B4" s="18" t="s">
        <v>167</v>
      </c>
      <c r="C4" s="19"/>
    </row>
    <row r="7" spans="1:6" ht="26.4" x14ac:dyDescent="0.25">
      <c r="A7" s="13"/>
      <c r="B7" s="21" t="s">
        <v>13</v>
      </c>
      <c r="C7" s="21" t="s">
        <v>15</v>
      </c>
      <c r="D7" s="21" t="s">
        <v>55</v>
      </c>
      <c r="E7" s="21" t="s">
        <v>56</v>
      </c>
      <c r="F7" s="21" t="s">
        <v>57</v>
      </c>
    </row>
    <row r="8" spans="1:6" ht="84" customHeight="1" x14ac:dyDescent="0.25">
      <c r="A8" s="14" t="s">
        <v>62</v>
      </c>
      <c r="B8" s="20" t="s">
        <v>168</v>
      </c>
      <c r="C8" s="20" t="s">
        <v>169</v>
      </c>
      <c r="D8" s="14" t="s">
        <v>170</v>
      </c>
      <c r="E8" s="14" t="s">
        <v>171</v>
      </c>
      <c r="F8" s="14" t="s">
        <v>172</v>
      </c>
    </row>
    <row r="9" spans="1:6" ht="52.8" x14ac:dyDescent="0.25">
      <c r="A9" s="15" t="s">
        <v>16</v>
      </c>
      <c r="B9" s="44">
        <v>34</v>
      </c>
      <c r="C9" s="44">
        <v>1958</v>
      </c>
      <c r="D9" s="56">
        <f t="shared" ref="D9:D15" si="0">B9/C9*100</f>
        <v>1.7364657814096014</v>
      </c>
      <c r="E9" s="44">
        <v>150</v>
      </c>
      <c r="F9" s="37">
        <f t="shared" ref="F9:F15" si="1">E9*Р1_W</f>
        <v>22.5</v>
      </c>
    </row>
    <row r="10" spans="1:6" ht="26.4" customHeight="1" x14ac:dyDescent="0.25">
      <c r="A10" s="15" t="s">
        <v>17</v>
      </c>
      <c r="B10" s="44">
        <v>11</v>
      </c>
      <c r="C10" s="44">
        <v>285</v>
      </c>
      <c r="D10" s="56">
        <f t="shared" si="0"/>
        <v>3.8596491228070176</v>
      </c>
      <c r="E10" s="44">
        <v>150</v>
      </c>
      <c r="F10" s="37">
        <f t="shared" si="1"/>
        <v>22.5</v>
      </c>
    </row>
    <row r="11" spans="1:6" ht="26.4" x14ac:dyDescent="0.25">
      <c r="A11" s="15" t="s">
        <v>18</v>
      </c>
      <c r="B11" s="44">
        <v>748</v>
      </c>
      <c r="C11" s="44">
        <v>26650</v>
      </c>
      <c r="D11" s="56">
        <f t="shared" si="0"/>
        <v>2.8067542213883678</v>
      </c>
      <c r="E11" s="44">
        <v>150</v>
      </c>
      <c r="F11" s="37">
        <f t="shared" si="1"/>
        <v>22.5</v>
      </c>
    </row>
    <row r="12" spans="1:6" x14ac:dyDescent="0.25">
      <c r="A12" s="15" t="s">
        <v>19</v>
      </c>
      <c r="B12" s="44">
        <v>40</v>
      </c>
      <c r="C12" s="44">
        <v>379</v>
      </c>
      <c r="D12" s="56">
        <f t="shared" si="0"/>
        <v>10.554089709762533</v>
      </c>
      <c r="E12" s="44">
        <v>0</v>
      </c>
      <c r="F12" s="37">
        <f t="shared" si="1"/>
        <v>0</v>
      </c>
    </row>
    <row r="13" spans="1:6" ht="28.8" customHeight="1" x14ac:dyDescent="0.25">
      <c r="A13" s="15" t="s">
        <v>20</v>
      </c>
      <c r="B13" s="44">
        <v>5</v>
      </c>
      <c r="C13" s="44">
        <v>463</v>
      </c>
      <c r="D13" s="56">
        <f t="shared" si="0"/>
        <v>1.079913606911447</v>
      </c>
      <c r="E13" s="44">
        <v>150</v>
      </c>
      <c r="F13" s="37">
        <f t="shared" si="1"/>
        <v>22.5</v>
      </c>
    </row>
    <row r="14" spans="1:6" ht="26.4" x14ac:dyDescent="0.25">
      <c r="A14" s="15" t="s">
        <v>60</v>
      </c>
      <c r="B14" s="44">
        <v>89</v>
      </c>
      <c r="C14" s="44">
        <v>3035</v>
      </c>
      <c r="D14" s="56">
        <f t="shared" si="0"/>
        <v>2.9324546952224053</v>
      </c>
      <c r="E14" s="44">
        <v>150</v>
      </c>
      <c r="F14" s="37">
        <f t="shared" si="1"/>
        <v>22.5</v>
      </c>
    </row>
    <row r="15" spans="1:6" ht="26.4" x14ac:dyDescent="0.25">
      <c r="A15" s="15" t="s">
        <v>21</v>
      </c>
      <c r="B15" s="44">
        <v>74</v>
      </c>
      <c r="C15" s="44">
        <v>5617</v>
      </c>
      <c r="D15" s="56">
        <f t="shared" si="0"/>
        <v>1.3174292326864874</v>
      </c>
      <c r="E15" s="44">
        <v>150</v>
      </c>
      <c r="F15" s="37">
        <f t="shared" si="1"/>
        <v>22.5</v>
      </c>
    </row>
    <row r="16" spans="1:6" x14ac:dyDescent="0.25">
      <c r="A16" s="16" t="s">
        <v>58</v>
      </c>
      <c r="B16" s="47">
        <f>SUM(B9:B15)</f>
        <v>1001</v>
      </c>
      <c r="C16" s="47">
        <f>SUM(C9:C15)</f>
        <v>38387</v>
      </c>
      <c r="D16" s="57">
        <f>SUM(D9:D15)</f>
        <v>24.286756370187856</v>
      </c>
      <c r="E16" s="47">
        <f>SUM(E9:E15)</f>
        <v>900</v>
      </c>
      <c r="F16" s="48">
        <f>SUM(F9:F15)</f>
        <v>135</v>
      </c>
    </row>
  </sheetData>
  <protectedRanges>
    <protectedRange sqref="B9:B16" name="krista_tr_16090_0_4_7"/>
    <protectedRange sqref="C9:C16" name="krista_tr_16091_0_4_7"/>
    <protectedRange sqref="D9:D16" name="krista_tr_205_0_4_7"/>
    <protectedRange sqref="E9:E16" name="krista_tr_17884_0_4_7"/>
    <protectedRange sqref="F9:F16" name="krista_tr_207_0_4_7"/>
  </protectedRanges>
  <mergeCells count="1">
    <mergeCell ref="A1:F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B9" sqref="B9:E16"/>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32" t="s">
        <v>178</v>
      </c>
      <c r="B1" s="32"/>
      <c r="C1" s="32"/>
      <c r="D1" s="32"/>
      <c r="E1" s="32"/>
    </row>
    <row r="2" spans="1:5" ht="15.6" x14ac:dyDescent="0.3">
      <c r="A2" s="12"/>
    </row>
    <row r="3" spans="1:5" x14ac:dyDescent="0.25">
      <c r="A3" s="17" t="s">
        <v>53</v>
      </c>
      <c r="B3" s="18">
        <v>0.15</v>
      </c>
    </row>
    <row r="4" spans="1:5" x14ac:dyDescent="0.25">
      <c r="A4" s="17" t="s">
        <v>54</v>
      </c>
      <c r="B4" s="18" t="s">
        <v>179</v>
      </c>
    </row>
    <row r="7" spans="1:5" ht="39.6" x14ac:dyDescent="0.25">
      <c r="A7" s="13"/>
      <c r="B7" s="21"/>
      <c r="C7" s="21" t="s">
        <v>55</v>
      </c>
      <c r="D7" s="21" t="s">
        <v>56</v>
      </c>
      <c r="E7" s="21" t="s">
        <v>57</v>
      </c>
    </row>
    <row r="8" spans="1:5" ht="93" customHeight="1" x14ac:dyDescent="0.25">
      <c r="A8" s="14" t="s">
        <v>62</v>
      </c>
      <c r="B8" s="14" t="s">
        <v>180</v>
      </c>
      <c r="C8" s="14" t="s">
        <v>177</v>
      </c>
      <c r="D8" s="14" t="s">
        <v>175</v>
      </c>
      <c r="E8" s="14" t="s">
        <v>176</v>
      </c>
    </row>
    <row r="9" spans="1:5" ht="39.6" x14ac:dyDescent="0.25">
      <c r="A9" s="15" t="s">
        <v>16</v>
      </c>
      <c r="B9" s="44">
        <v>1</v>
      </c>
      <c r="C9" s="44">
        <f t="shared" ref="C9:C15" si="0">B9</f>
        <v>1</v>
      </c>
      <c r="D9" s="44">
        <f t="shared" ref="D9:D15" si="1">IF(C9=1,200,0)</f>
        <v>200</v>
      </c>
      <c r="E9" s="37">
        <f>D9*Р1_W</f>
        <v>30</v>
      </c>
    </row>
    <row r="10" spans="1:5" x14ac:dyDescent="0.25">
      <c r="A10" s="15" t="s">
        <v>17</v>
      </c>
      <c r="B10" s="45">
        <v>1</v>
      </c>
      <c r="C10" s="45">
        <v>1</v>
      </c>
      <c r="D10" s="45">
        <f t="shared" si="1"/>
        <v>200</v>
      </c>
      <c r="E10" s="46">
        <f>D10*Р1_W</f>
        <v>30</v>
      </c>
    </row>
    <row r="11" spans="1:5" x14ac:dyDescent="0.25">
      <c r="A11" s="15" t="s">
        <v>18</v>
      </c>
      <c r="B11" s="44">
        <v>1</v>
      </c>
      <c r="C11" s="44">
        <f t="shared" si="0"/>
        <v>1</v>
      </c>
      <c r="D11" s="44">
        <f t="shared" si="1"/>
        <v>200</v>
      </c>
      <c r="E11" s="37">
        <f t="shared" ref="E11:E15" si="2">D11*Р1_W</f>
        <v>30</v>
      </c>
    </row>
    <row r="12" spans="1:5" x14ac:dyDescent="0.25">
      <c r="A12" s="15" t="s">
        <v>19</v>
      </c>
      <c r="B12" s="45">
        <v>1</v>
      </c>
      <c r="C12" s="45">
        <v>1</v>
      </c>
      <c r="D12" s="45">
        <f t="shared" si="1"/>
        <v>200</v>
      </c>
      <c r="E12" s="46">
        <f>D12*Р1_W</f>
        <v>30</v>
      </c>
    </row>
    <row r="13" spans="1:5" x14ac:dyDescent="0.25">
      <c r="A13" s="15" t="s">
        <v>20</v>
      </c>
      <c r="B13" s="45">
        <v>1</v>
      </c>
      <c r="C13" s="45">
        <v>1</v>
      </c>
      <c r="D13" s="45">
        <f t="shared" si="1"/>
        <v>200</v>
      </c>
      <c r="E13" s="46">
        <f>D13*Р1_W</f>
        <v>30</v>
      </c>
    </row>
    <row r="14" spans="1:5" x14ac:dyDescent="0.25">
      <c r="A14" s="15" t="s">
        <v>60</v>
      </c>
      <c r="B14" s="44">
        <v>1</v>
      </c>
      <c r="C14" s="44">
        <v>1</v>
      </c>
      <c r="D14" s="44">
        <f t="shared" si="1"/>
        <v>200</v>
      </c>
      <c r="E14" s="37">
        <f t="shared" si="2"/>
        <v>30</v>
      </c>
    </row>
    <row r="15" spans="1:5" x14ac:dyDescent="0.25">
      <c r="A15" s="15" t="s">
        <v>21</v>
      </c>
      <c r="B15" s="44">
        <v>1</v>
      </c>
      <c r="C15" s="44">
        <f t="shared" si="0"/>
        <v>1</v>
      </c>
      <c r="D15" s="44">
        <f t="shared" si="1"/>
        <v>200</v>
      </c>
      <c r="E15" s="37">
        <f t="shared" si="2"/>
        <v>30</v>
      </c>
    </row>
    <row r="16" spans="1:5" x14ac:dyDescent="0.25">
      <c r="A16" s="16" t="s">
        <v>58</v>
      </c>
      <c r="B16" s="47">
        <f>SUM(B9:B15)</f>
        <v>7</v>
      </c>
      <c r="C16" s="47">
        <f>SUM(C9:C15)</f>
        <v>7</v>
      </c>
      <c r="D16" s="47">
        <f>SUM(D9:D15)</f>
        <v>1400</v>
      </c>
      <c r="E16" s="48">
        <f>SUM(E9:E15)</f>
        <v>210</v>
      </c>
    </row>
  </sheetData>
  <protectedRanges>
    <protectedRange sqref="B9:B16" name="krista_tr_16090_0_4_3"/>
    <protectedRange sqref="C9:C16" name="krista_tr_205_0_4_3"/>
    <protectedRange sqref="D9:D16" name="krista_tr_18196_0_4_3"/>
    <protectedRange sqref="E9:E16" name="krista_tr_207_0_4_3"/>
  </protectedRanges>
  <mergeCells count="1">
    <mergeCell ref="A1:E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B9" sqref="B9:E16"/>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32" t="s">
        <v>191</v>
      </c>
      <c r="B1" s="32"/>
      <c r="C1" s="32"/>
      <c r="D1" s="32"/>
      <c r="E1" s="32"/>
    </row>
    <row r="2" spans="1:5" ht="15.6" x14ac:dyDescent="0.3">
      <c r="A2" s="12"/>
    </row>
    <row r="3" spans="1:5" x14ac:dyDescent="0.25">
      <c r="A3" s="17" t="s">
        <v>53</v>
      </c>
      <c r="B3" s="18">
        <v>0.15</v>
      </c>
    </row>
    <row r="4" spans="1:5" x14ac:dyDescent="0.25">
      <c r="A4" s="17" t="s">
        <v>54</v>
      </c>
      <c r="B4" s="18" t="s">
        <v>182</v>
      </c>
    </row>
    <row r="7" spans="1:5" ht="39.6" x14ac:dyDescent="0.25">
      <c r="A7" s="13"/>
      <c r="B7" s="21"/>
      <c r="C7" s="21" t="s">
        <v>55</v>
      </c>
      <c r="D7" s="21" t="s">
        <v>56</v>
      </c>
      <c r="E7" s="21" t="s">
        <v>57</v>
      </c>
    </row>
    <row r="8" spans="1:5" ht="115.8" customHeight="1" x14ac:dyDescent="0.25">
      <c r="A8" s="14" t="s">
        <v>62</v>
      </c>
      <c r="B8" s="14" t="s">
        <v>181</v>
      </c>
      <c r="C8" s="14" t="s">
        <v>184</v>
      </c>
      <c r="D8" s="14" t="s">
        <v>183</v>
      </c>
      <c r="E8" s="14" t="s">
        <v>185</v>
      </c>
    </row>
    <row r="9" spans="1:5" ht="39.6" x14ac:dyDescent="0.25">
      <c r="A9" s="15" t="s">
        <v>16</v>
      </c>
      <c r="B9" s="44">
        <v>1</v>
      </c>
      <c r="C9" s="44">
        <f t="shared" ref="C9:C15" si="0">B9</f>
        <v>1</v>
      </c>
      <c r="D9" s="44">
        <f t="shared" ref="D9:D15" si="1">IF(C9=1,400,0)</f>
        <v>400</v>
      </c>
      <c r="E9" s="37">
        <f>D9*Р1_W</f>
        <v>60</v>
      </c>
    </row>
    <row r="10" spans="1:5" x14ac:dyDescent="0.25">
      <c r="A10" s="15" t="s">
        <v>17</v>
      </c>
      <c r="B10" s="45">
        <v>1</v>
      </c>
      <c r="C10" s="45">
        <v>1</v>
      </c>
      <c r="D10" s="45">
        <f t="shared" si="1"/>
        <v>400</v>
      </c>
      <c r="E10" s="46">
        <f>D10*Р1_W</f>
        <v>60</v>
      </c>
    </row>
    <row r="11" spans="1:5" x14ac:dyDescent="0.25">
      <c r="A11" s="15" t="s">
        <v>18</v>
      </c>
      <c r="B11" s="44">
        <v>1</v>
      </c>
      <c r="C11" s="44">
        <f t="shared" si="0"/>
        <v>1</v>
      </c>
      <c r="D11" s="44">
        <f t="shared" si="1"/>
        <v>400</v>
      </c>
      <c r="E11" s="37">
        <f t="shared" ref="E11:E15" si="2">D11*Р1_W</f>
        <v>60</v>
      </c>
    </row>
    <row r="12" spans="1:5" x14ac:dyDescent="0.25">
      <c r="A12" s="15" t="s">
        <v>19</v>
      </c>
      <c r="B12" s="45">
        <v>1</v>
      </c>
      <c r="C12" s="45">
        <v>1</v>
      </c>
      <c r="D12" s="45">
        <f t="shared" si="1"/>
        <v>400</v>
      </c>
      <c r="E12" s="46">
        <f>D12*Р1_W</f>
        <v>60</v>
      </c>
    </row>
    <row r="13" spans="1:5" x14ac:dyDescent="0.25">
      <c r="A13" s="15" t="s">
        <v>20</v>
      </c>
      <c r="B13" s="45">
        <v>1</v>
      </c>
      <c r="C13" s="45">
        <v>1</v>
      </c>
      <c r="D13" s="45">
        <f t="shared" si="1"/>
        <v>400</v>
      </c>
      <c r="E13" s="46">
        <f>D13*Р1_W</f>
        <v>60</v>
      </c>
    </row>
    <row r="14" spans="1:5" x14ac:dyDescent="0.25">
      <c r="A14" s="15" t="s">
        <v>60</v>
      </c>
      <c r="B14" s="44">
        <v>1</v>
      </c>
      <c r="C14" s="44">
        <v>1</v>
      </c>
      <c r="D14" s="44">
        <f t="shared" si="1"/>
        <v>400</v>
      </c>
      <c r="E14" s="37">
        <f t="shared" si="2"/>
        <v>60</v>
      </c>
    </row>
    <row r="15" spans="1:5" x14ac:dyDescent="0.25">
      <c r="A15" s="15" t="s">
        <v>21</v>
      </c>
      <c r="B15" s="44">
        <v>1</v>
      </c>
      <c r="C15" s="44">
        <f t="shared" si="0"/>
        <v>1</v>
      </c>
      <c r="D15" s="44">
        <f t="shared" si="1"/>
        <v>400</v>
      </c>
      <c r="E15" s="37">
        <f t="shared" si="2"/>
        <v>60</v>
      </c>
    </row>
    <row r="16" spans="1:5" x14ac:dyDescent="0.25">
      <c r="A16" s="16" t="s">
        <v>58</v>
      </c>
      <c r="B16" s="47">
        <f>SUM(B9:B15)</f>
        <v>7</v>
      </c>
      <c r="C16" s="47">
        <f>SUM(C9:C15)</f>
        <v>7</v>
      </c>
      <c r="D16" s="47">
        <f>SUM(D9:D15)</f>
        <v>2800</v>
      </c>
      <c r="E16" s="48">
        <f>SUM(E9:E15)</f>
        <v>420</v>
      </c>
    </row>
  </sheetData>
  <protectedRanges>
    <protectedRange sqref="B9:B16" name="krista_tr_16090_0_4_3"/>
    <protectedRange sqref="C9:C16" name="krista_tr_205_0_4_3"/>
    <protectedRange sqref="D9:D16" name="krista_tr_18196_0_4_3"/>
    <protectedRange sqref="E9:E16" name="krista_tr_207_0_4_3"/>
  </protectedRanges>
  <mergeCells count="1">
    <mergeCell ref="A1:E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B9" sqref="B9:E16"/>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32" t="s">
        <v>186</v>
      </c>
      <c r="B1" s="32"/>
      <c r="C1" s="32"/>
      <c r="D1" s="32"/>
      <c r="E1" s="32"/>
    </row>
    <row r="2" spans="1:5" ht="15.6" x14ac:dyDescent="0.3">
      <c r="A2" s="12"/>
    </row>
    <row r="3" spans="1:5" x14ac:dyDescent="0.25">
      <c r="A3" s="17" t="s">
        <v>53</v>
      </c>
      <c r="B3" s="18">
        <v>0.15</v>
      </c>
    </row>
    <row r="4" spans="1:5" x14ac:dyDescent="0.25">
      <c r="A4" s="17" t="s">
        <v>54</v>
      </c>
      <c r="B4" s="18" t="s">
        <v>190</v>
      </c>
    </row>
    <row r="7" spans="1:5" ht="39.6" x14ac:dyDescent="0.25">
      <c r="A7" s="13"/>
      <c r="B7" s="21"/>
      <c r="C7" s="21" t="s">
        <v>55</v>
      </c>
      <c r="D7" s="21" t="s">
        <v>56</v>
      </c>
      <c r="E7" s="21" t="s">
        <v>57</v>
      </c>
    </row>
    <row r="8" spans="1:5" ht="93" customHeight="1" x14ac:dyDescent="0.25">
      <c r="A8" s="14" t="s">
        <v>62</v>
      </c>
      <c r="B8" s="14" t="s">
        <v>192</v>
      </c>
      <c r="C8" s="14" t="s">
        <v>187</v>
      </c>
      <c r="D8" s="14" t="s">
        <v>188</v>
      </c>
      <c r="E8" s="14" t="s">
        <v>189</v>
      </c>
    </row>
    <row r="9" spans="1:5" ht="39.6" x14ac:dyDescent="0.25">
      <c r="A9" s="15" t="s">
        <v>16</v>
      </c>
      <c r="B9" s="44">
        <v>1</v>
      </c>
      <c r="C9" s="44">
        <f t="shared" ref="C9:C15" si="0">B9</f>
        <v>1</v>
      </c>
      <c r="D9" s="44">
        <f t="shared" ref="D9:D15" si="1">IF(C9=1,200,0)</f>
        <v>200</v>
      </c>
      <c r="E9" s="37">
        <f>D9*Р1_W</f>
        <v>30</v>
      </c>
    </row>
    <row r="10" spans="1:5" x14ac:dyDescent="0.25">
      <c r="A10" s="15" t="s">
        <v>17</v>
      </c>
      <c r="B10" s="45">
        <v>1</v>
      </c>
      <c r="C10" s="45">
        <v>1</v>
      </c>
      <c r="D10" s="45">
        <f t="shared" si="1"/>
        <v>200</v>
      </c>
      <c r="E10" s="46">
        <f>D10*Р1_W</f>
        <v>30</v>
      </c>
    </row>
    <row r="11" spans="1:5" x14ac:dyDescent="0.25">
      <c r="A11" s="15" t="s">
        <v>18</v>
      </c>
      <c r="B11" s="44">
        <v>1</v>
      </c>
      <c r="C11" s="44">
        <f t="shared" si="0"/>
        <v>1</v>
      </c>
      <c r="D11" s="44">
        <f t="shared" si="1"/>
        <v>200</v>
      </c>
      <c r="E11" s="37">
        <f t="shared" ref="E11:E15" si="2">D11*Р1_W</f>
        <v>30</v>
      </c>
    </row>
    <row r="12" spans="1:5" x14ac:dyDescent="0.25">
      <c r="A12" s="15" t="s">
        <v>19</v>
      </c>
      <c r="B12" s="45">
        <v>1</v>
      </c>
      <c r="C12" s="45">
        <v>1</v>
      </c>
      <c r="D12" s="45">
        <f t="shared" si="1"/>
        <v>200</v>
      </c>
      <c r="E12" s="46">
        <f>D12*Р1_W</f>
        <v>30</v>
      </c>
    </row>
    <row r="13" spans="1:5" x14ac:dyDescent="0.25">
      <c r="A13" s="15" t="s">
        <v>20</v>
      </c>
      <c r="B13" s="45">
        <v>1</v>
      </c>
      <c r="C13" s="45">
        <v>1</v>
      </c>
      <c r="D13" s="45">
        <f t="shared" si="1"/>
        <v>200</v>
      </c>
      <c r="E13" s="46">
        <f>D13*Р1_W</f>
        <v>30</v>
      </c>
    </row>
    <row r="14" spans="1:5" x14ac:dyDescent="0.25">
      <c r="A14" s="15" t="s">
        <v>60</v>
      </c>
      <c r="B14" s="44">
        <v>1</v>
      </c>
      <c r="C14" s="44">
        <v>1</v>
      </c>
      <c r="D14" s="44">
        <f t="shared" si="1"/>
        <v>200</v>
      </c>
      <c r="E14" s="37">
        <f t="shared" si="2"/>
        <v>30</v>
      </c>
    </row>
    <row r="15" spans="1:5" x14ac:dyDescent="0.25">
      <c r="A15" s="15" t="s">
        <v>21</v>
      </c>
      <c r="B15" s="44">
        <v>1</v>
      </c>
      <c r="C15" s="44">
        <f t="shared" si="0"/>
        <v>1</v>
      </c>
      <c r="D15" s="44">
        <f t="shared" si="1"/>
        <v>200</v>
      </c>
      <c r="E15" s="37">
        <f t="shared" si="2"/>
        <v>30</v>
      </c>
    </row>
    <row r="16" spans="1:5" x14ac:dyDescent="0.25">
      <c r="A16" s="16" t="s">
        <v>58</v>
      </c>
      <c r="B16" s="47">
        <f>SUM(B9:B15)</f>
        <v>7</v>
      </c>
      <c r="C16" s="47">
        <f>SUM(C9:C15)</f>
        <v>7</v>
      </c>
      <c r="D16" s="47">
        <f>SUM(D9:D15)</f>
        <v>1400</v>
      </c>
      <c r="E16" s="48">
        <f>SUM(E9:E15)</f>
        <v>210</v>
      </c>
    </row>
  </sheetData>
  <protectedRanges>
    <protectedRange sqref="B9:B16" name="krista_tr_16090_0_4_3"/>
    <protectedRange sqref="C9:C16" name="krista_tr_205_0_4_3"/>
    <protectedRange sqref="D9:D16" name="krista_tr_18196_0_4_3"/>
    <protectedRange sqref="E9:E16" name="krista_tr_207_0_4_3"/>
  </protectedRanges>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D4" workbookViewId="0">
      <selection activeCell="B9" sqref="B9:F16"/>
    </sheetView>
  </sheetViews>
  <sheetFormatPr defaultRowHeight="13.2" x14ac:dyDescent="0.25"/>
  <cols>
    <col min="1" max="1" width="17.109375" customWidth="1"/>
    <col min="2" max="2" width="22" customWidth="1"/>
    <col min="3" max="3" width="30.21875" customWidth="1"/>
    <col min="4" max="4" width="14.21875" customWidth="1"/>
    <col min="5" max="6" width="16.6640625" customWidth="1"/>
  </cols>
  <sheetData>
    <row r="1" spans="1:6" ht="30.6" customHeight="1" x14ac:dyDescent="0.25">
      <c r="A1" s="32" t="s">
        <v>61</v>
      </c>
      <c r="B1" s="32"/>
      <c r="C1" s="32"/>
      <c r="D1" s="32"/>
      <c r="E1" s="32"/>
      <c r="F1" s="32"/>
    </row>
    <row r="2" spans="1:6" ht="15.6" x14ac:dyDescent="0.3">
      <c r="A2" s="12"/>
    </row>
    <row r="3" spans="1:6" x14ac:dyDescent="0.25">
      <c r="A3" s="17" t="s">
        <v>53</v>
      </c>
      <c r="B3" s="18">
        <v>0.1</v>
      </c>
      <c r="C3" s="19"/>
    </row>
    <row r="4" spans="1:6" x14ac:dyDescent="0.25">
      <c r="A4" s="17" t="s">
        <v>54</v>
      </c>
      <c r="B4" s="18" t="s">
        <v>88</v>
      </c>
      <c r="C4" s="19"/>
    </row>
    <row r="7" spans="1:6" ht="26.4" x14ac:dyDescent="0.25">
      <c r="A7" s="13"/>
      <c r="B7" s="21" t="s">
        <v>1</v>
      </c>
      <c r="C7" s="21" t="s">
        <v>2</v>
      </c>
      <c r="D7" s="21" t="s">
        <v>55</v>
      </c>
      <c r="E7" s="21" t="s">
        <v>56</v>
      </c>
      <c r="F7" s="21" t="s">
        <v>57</v>
      </c>
    </row>
    <row r="8" spans="1:6" ht="158.4" customHeight="1" x14ac:dyDescent="0.25">
      <c r="A8" s="14" t="s">
        <v>62</v>
      </c>
      <c r="B8" s="20" t="s">
        <v>64</v>
      </c>
      <c r="C8" s="20" t="s">
        <v>59</v>
      </c>
      <c r="D8" s="14" t="s">
        <v>66</v>
      </c>
      <c r="E8" s="14" t="s">
        <v>67</v>
      </c>
      <c r="F8" s="14" t="s">
        <v>68</v>
      </c>
    </row>
    <row r="9" spans="1:6" ht="52.8" x14ac:dyDescent="0.25">
      <c r="A9" s="15" t="s">
        <v>16</v>
      </c>
      <c r="B9" s="56">
        <v>19212.2</v>
      </c>
      <c r="C9" s="56">
        <v>50134.9</v>
      </c>
      <c r="D9" s="56">
        <f t="shared" ref="D9:D15" si="0">B9/C9*100</f>
        <v>38.321009915248659</v>
      </c>
      <c r="E9" s="44">
        <v>0</v>
      </c>
      <c r="F9" s="37">
        <f t="shared" ref="F9:F15" si="1">E9*Р1_W</f>
        <v>0</v>
      </c>
    </row>
    <row r="10" spans="1:6" ht="26.4" customHeight="1" x14ac:dyDescent="0.25">
      <c r="A10" s="15" t="s">
        <v>17</v>
      </c>
      <c r="B10" s="56">
        <v>1410.8</v>
      </c>
      <c r="C10" s="56">
        <v>12961.3</v>
      </c>
      <c r="D10" s="56">
        <f t="shared" si="0"/>
        <v>10.884710638593351</v>
      </c>
      <c r="E10" s="44">
        <v>0</v>
      </c>
      <c r="F10" s="37">
        <f t="shared" si="1"/>
        <v>0</v>
      </c>
    </row>
    <row r="11" spans="1:6" ht="26.4" x14ac:dyDescent="0.25">
      <c r="A11" s="15" t="s">
        <v>18</v>
      </c>
      <c r="B11" s="56">
        <v>240549.3</v>
      </c>
      <c r="C11" s="56">
        <v>244289.4</v>
      </c>
      <c r="D11" s="56">
        <f t="shared" si="0"/>
        <v>98.468988011759819</v>
      </c>
      <c r="E11" s="44">
        <v>200</v>
      </c>
      <c r="F11" s="37">
        <f t="shared" si="1"/>
        <v>20</v>
      </c>
    </row>
    <row r="12" spans="1:6" x14ac:dyDescent="0.25">
      <c r="A12" s="15" t="s">
        <v>19</v>
      </c>
      <c r="B12" s="56">
        <v>50896.7</v>
      </c>
      <c r="C12" s="56">
        <v>55069.599999999999</v>
      </c>
      <c r="D12" s="56">
        <f t="shared" si="0"/>
        <v>92.422498075163062</v>
      </c>
      <c r="E12" s="44">
        <v>200</v>
      </c>
      <c r="F12" s="37">
        <f t="shared" si="1"/>
        <v>20</v>
      </c>
    </row>
    <row r="13" spans="1:6" ht="28.8" customHeight="1" x14ac:dyDescent="0.25">
      <c r="A13" s="15" t="s">
        <v>20</v>
      </c>
      <c r="B13" s="56">
        <v>3927.3</v>
      </c>
      <c r="C13" s="56">
        <v>10363.799999999999</v>
      </c>
      <c r="D13" s="56">
        <f t="shared" si="0"/>
        <v>37.894401667342095</v>
      </c>
      <c r="E13" s="44">
        <v>0</v>
      </c>
      <c r="F13" s="37">
        <f t="shared" si="1"/>
        <v>0</v>
      </c>
    </row>
    <row r="14" spans="1:6" ht="26.4" x14ac:dyDescent="0.25">
      <c r="A14" s="15" t="s">
        <v>60</v>
      </c>
      <c r="B14" s="56">
        <v>1732.8</v>
      </c>
      <c r="C14" s="56">
        <v>1742.8</v>
      </c>
      <c r="D14" s="56">
        <f t="shared" si="0"/>
        <v>99.426210695432644</v>
      </c>
      <c r="E14" s="44">
        <v>200</v>
      </c>
      <c r="F14" s="37">
        <f t="shared" si="1"/>
        <v>20</v>
      </c>
    </row>
    <row r="15" spans="1:6" ht="26.4" x14ac:dyDescent="0.25">
      <c r="A15" s="15" t="s">
        <v>21</v>
      </c>
      <c r="B15" s="56">
        <v>76921.5</v>
      </c>
      <c r="C15" s="56">
        <v>79142.899999999994</v>
      </c>
      <c r="D15" s="56">
        <f t="shared" si="0"/>
        <v>97.193178415246351</v>
      </c>
      <c r="E15" s="44">
        <v>200</v>
      </c>
      <c r="F15" s="37">
        <f t="shared" si="1"/>
        <v>20</v>
      </c>
    </row>
    <row r="16" spans="1:6" x14ac:dyDescent="0.25">
      <c r="A16" s="16" t="s">
        <v>58</v>
      </c>
      <c r="B16" s="57">
        <f>SUM(B9:B15)</f>
        <v>394650.6</v>
      </c>
      <c r="C16" s="57">
        <f>SUM(C9:C15)</f>
        <v>453704.69999999995</v>
      </c>
      <c r="D16" s="57">
        <f>SUM(D9:D15)</f>
        <v>474.61099741878598</v>
      </c>
      <c r="E16" s="47">
        <f>SUM(E9:E15)</f>
        <v>800</v>
      </c>
      <c r="F16" s="48">
        <f>SUM(F9:F15)</f>
        <v>80</v>
      </c>
    </row>
  </sheetData>
  <protectedRanges>
    <protectedRange sqref="B9:B16" name="krista_tr_16090_0_4_7"/>
    <protectedRange sqref="C9:C16" name="krista_tr_16091_0_4_7"/>
    <protectedRange sqref="D9:D16" name="krista_tr_205_0_4_7"/>
    <protectedRange sqref="E9:E16" name="krista_tr_17884_0_4_7"/>
    <protectedRange sqref="F9:F16" name="krista_tr_207_0_4_7"/>
  </protectedRanges>
  <mergeCells count="1">
    <mergeCell ref="A1:F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B9" sqref="B9:E16"/>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67.8" customHeight="1" x14ac:dyDescent="0.25">
      <c r="A1" s="32" t="s">
        <v>298</v>
      </c>
      <c r="B1" s="32"/>
      <c r="C1" s="32"/>
      <c r="D1" s="32"/>
      <c r="E1" s="32"/>
    </row>
    <row r="2" spans="1:5" ht="15.6" x14ac:dyDescent="0.3">
      <c r="A2" s="12"/>
    </row>
    <row r="3" spans="1:5" x14ac:dyDescent="0.25">
      <c r="A3" s="17" t="s">
        <v>53</v>
      </c>
      <c r="B3" s="18">
        <v>0.15</v>
      </c>
    </row>
    <row r="4" spans="1:5" x14ac:dyDescent="0.25">
      <c r="A4" s="17" t="s">
        <v>54</v>
      </c>
      <c r="B4" s="18" t="s">
        <v>197</v>
      </c>
    </row>
    <row r="7" spans="1:5" ht="39.6" x14ac:dyDescent="0.25">
      <c r="A7" s="13"/>
      <c r="B7" s="21"/>
      <c r="C7" s="21" t="s">
        <v>55</v>
      </c>
      <c r="D7" s="21" t="s">
        <v>56</v>
      </c>
      <c r="E7" s="21" t="s">
        <v>57</v>
      </c>
    </row>
    <row r="8" spans="1:5" ht="93" customHeight="1" x14ac:dyDescent="0.25">
      <c r="A8" s="14" t="s">
        <v>62</v>
      </c>
      <c r="B8" s="14" t="s">
        <v>193</v>
      </c>
      <c r="C8" s="14" t="s">
        <v>194</v>
      </c>
      <c r="D8" s="14" t="s">
        <v>195</v>
      </c>
      <c r="E8" s="14" t="s">
        <v>196</v>
      </c>
    </row>
    <row r="9" spans="1:5" ht="39.6" x14ac:dyDescent="0.25">
      <c r="A9" s="15" t="s">
        <v>16</v>
      </c>
      <c r="B9" s="44">
        <v>1</v>
      </c>
      <c r="C9" s="44">
        <f t="shared" ref="C9:C15" si="0">B9</f>
        <v>1</v>
      </c>
      <c r="D9" s="44">
        <f t="shared" ref="D9:D15" si="1">IF(C9=1,200,0)</f>
        <v>200</v>
      </c>
      <c r="E9" s="37">
        <f>D9*Р1_W</f>
        <v>30</v>
      </c>
    </row>
    <row r="10" spans="1:5" x14ac:dyDescent="0.25">
      <c r="A10" s="15" t="s">
        <v>17</v>
      </c>
      <c r="B10" s="45">
        <v>1</v>
      </c>
      <c r="C10" s="45">
        <v>1</v>
      </c>
      <c r="D10" s="45">
        <f t="shared" si="1"/>
        <v>200</v>
      </c>
      <c r="E10" s="46">
        <f>D10*Р1_W</f>
        <v>30</v>
      </c>
    </row>
    <row r="11" spans="1:5" x14ac:dyDescent="0.25">
      <c r="A11" s="15" t="s">
        <v>18</v>
      </c>
      <c r="B11" s="44">
        <v>1</v>
      </c>
      <c r="C11" s="44">
        <f t="shared" si="0"/>
        <v>1</v>
      </c>
      <c r="D11" s="44">
        <f t="shared" si="1"/>
        <v>200</v>
      </c>
      <c r="E11" s="37">
        <f t="shared" ref="E11:E15" si="2">D11*Р1_W</f>
        <v>30</v>
      </c>
    </row>
    <row r="12" spans="1:5" x14ac:dyDescent="0.25">
      <c r="A12" s="15" t="s">
        <v>19</v>
      </c>
      <c r="B12" s="45">
        <v>1</v>
      </c>
      <c r="C12" s="45">
        <v>1</v>
      </c>
      <c r="D12" s="45">
        <f t="shared" si="1"/>
        <v>200</v>
      </c>
      <c r="E12" s="46">
        <f>D12*Р1_W</f>
        <v>30</v>
      </c>
    </row>
    <row r="13" spans="1:5" x14ac:dyDescent="0.25">
      <c r="A13" s="15" t="s">
        <v>20</v>
      </c>
      <c r="B13" s="45">
        <v>1</v>
      </c>
      <c r="C13" s="45">
        <v>1</v>
      </c>
      <c r="D13" s="45">
        <f t="shared" si="1"/>
        <v>200</v>
      </c>
      <c r="E13" s="46">
        <f>D13*Р1_W</f>
        <v>30</v>
      </c>
    </row>
    <row r="14" spans="1:5" x14ac:dyDescent="0.25">
      <c r="A14" s="15" t="s">
        <v>60</v>
      </c>
      <c r="B14" s="44">
        <v>1</v>
      </c>
      <c r="C14" s="44">
        <v>1</v>
      </c>
      <c r="D14" s="44">
        <f t="shared" si="1"/>
        <v>200</v>
      </c>
      <c r="E14" s="37">
        <f t="shared" si="2"/>
        <v>30</v>
      </c>
    </row>
    <row r="15" spans="1:5" x14ac:dyDescent="0.25">
      <c r="A15" s="15" t="s">
        <v>21</v>
      </c>
      <c r="B15" s="44">
        <v>1</v>
      </c>
      <c r="C15" s="44">
        <f t="shared" si="0"/>
        <v>1</v>
      </c>
      <c r="D15" s="44">
        <f t="shared" si="1"/>
        <v>200</v>
      </c>
      <c r="E15" s="37">
        <f t="shared" si="2"/>
        <v>30</v>
      </c>
    </row>
    <row r="16" spans="1:5" x14ac:dyDescent="0.25">
      <c r="A16" s="16" t="s">
        <v>58</v>
      </c>
      <c r="B16" s="47">
        <f>SUM(B9:B15)</f>
        <v>7</v>
      </c>
      <c r="C16" s="47">
        <f>SUM(C9:C15)</f>
        <v>7</v>
      </c>
      <c r="D16" s="47">
        <f>SUM(D9:D15)</f>
        <v>1400</v>
      </c>
      <c r="E16" s="48">
        <f>SUM(E9:E15)</f>
        <v>210</v>
      </c>
    </row>
  </sheetData>
  <protectedRanges>
    <protectedRange sqref="B9:B16" name="krista_tr_16090_0_4_3"/>
    <protectedRange sqref="C9:C16" name="krista_tr_205_0_4_3"/>
    <protectedRange sqref="D9:D16" name="krista_tr_18196_0_4_3"/>
    <protectedRange sqref="E9:E16" name="krista_tr_207_0_4_3"/>
  </protectedRanges>
  <mergeCells count="1">
    <mergeCell ref="A1:E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G7" workbookViewId="0">
      <selection activeCell="M17" sqref="M17"/>
    </sheetView>
  </sheetViews>
  <sheetFormatPr defaultRowHeight="13.2" x14ac:dyDescent="0.25"/>
  <cols>
    <col min="1" max="1" width="15.88671875" customWidth="1"/>
    <col min="2" max="2" width="13.6640625" customWidth="1"/>
    <col min="3" max="3" width="13.5546875" customWidth="1"/>
    <col min="4" max="4" width="13.44140625" customWidth="1"/>
    <col min="5" max="5" width="13.109375" customWidth="1"/>
    <col min="6" max="6" width="13.21875" customWidth="1"/>
    <col min="7" max="7" width="12.77734375" customWidth="1"/>
    <col min="8" max="8" width="13.44140625" customWidth="1"/>
    <col min="9" max="9" width="13.6640625" customWidth="1"/>
    <col min="10" max="10" width="13.5546875" customWidth="1"/>
    <col min="11" max="11" width="13.44140625" customWidth="1"/>
    <col min="12" max="12" width="13.5546875" customWidth="1"/>
    <col min="13" max="13" width="13.6640625" customWidth="1"/>
    <col min="14" max="14" width="17.6640625" customWidth="1"/>
    <col min="15" max="15" width="12.88671875" customWidth="1"/>
    <col min="16" max="16" width="13.33203125" customWidth="1"/>
    <col min="17" max="17" width="13.88671875" customWidth="1"/>
    <col min="18" max="18" width="14" customWidth="1"/>
    <col min="19" max="19" width="13" customWidth="1"/>
    <col min="20" max="20" width="19.5546875" customWidth="1"/>
  </cols>
  <sheetData>
    <row r="1" spans="1:20" ht="15.6" x14ac:dyDescent="0.3">
      <c r="A1" s="12" t="s">
        <v>198</v>
      </c>
    </row>
    <row r="2" spans="1:20" ht="15.6" x14ac:dyDescent="0.3">
      <c r="A2" s="12"/>
    </row>
    <row r="4" spans="1:20" x14ac:dyDescent="0.25">
      <c r="B4" s="43" t="s">
        <v>201</v>
      </c>
      <c r="C4" s="43" t="s">
        <v>202</v>
      </c>
      <c r="D4" s="43" t="s">
        <v>203</v>
      </c>
      <c r="E4" s="43" t="s">
        <v>204</v>
      </c>
      <c r="F4" s="43" t="s">
        <v>205</v>
      </c>
      <c r="G4" s="43" t="s">
        <v>206</v>
      </c>
      <c r="H4" s="43" t="s">
        <v>207</v>
      </c>
      <c r="I4" s="43" t="s">
        <v>208</v>
      </c>
      <c r="J4" s="43" t="s">
        <v>209</v>
      </c>
      <c r="K4" s="43" t="s">
        <v>210</v>
      </c>
      <c r="L4" s="43" t="s">
        <v>211</v>
      </c>
      <c r="M4" s="43" t="s">
        <v>212</v>
      </c>
      <c r="N4" s="43" t="s">
        <v>213</v>
      </c>
      <c r="O4" s="43" t="s">
        <v>214</v>
      </c>
      <c r="P4" s="43" t="s">
        <v>215</v>
      </c>
      <c r="Q4" s="43" t="s">
        <v>216</v>
      </c>
      <c r="R4" s="43" t="s">
        <v>217</v>
      </c>
      <c r="S4" s="43" t="s">
        <v>218</v>
      </c>
      <c r="T4" s="43" t="s">
        <v>219</v>
      </c>
    </row>
    <row r="5" spans="1:20" ht="269.39999999999998" customHeight="1" x14ac:dyDescent="0.25">
      <c r="B5" s="26" t="s">
        <v>220</v>
      </c>
      <c r="C5" s="26" t="s">
        <v>222</v>
      </c>
      <c r="D5" s="26" t="s">
        <v>223</v>
      </c>
      <c r="E5" s="26" t="s">
        <v>224</v>
      </c>
      <c r="F5" s="26" t="s">
        <v>225</v>
      </c>
      <c r="G5" s="26" t="s">
        <v>226</v>
      </c>
      <c r="H5" s="26" t="s">
        <v>227</v>
      </c>
      <c r="I5" s="26" t="s">
        <v>228</v>
      </c>
      <c r="J5" s="26" t="s">
        <v>229</v>
      </c>
      <c r="K5" s="26" t="s">
        <v>230</v>
      </c>
      <c r="L5" s="26" t="s">
        <v>231</v>
      </c>
      <c r="M5" s="26" t="s">
        <v>232</v>
      </c>
      <c r="N5" s="26" t="s">
        <v>233</v>
      </c>
      <c r="O5" s="26" t="s">
        <v>234</v>
      </c>
      <c r="P5" s="26" t="s">
        <v>235</v>
      </c>
      <c r="Q5" s="26" t="s">
        <v>236</v>
      </c>
      <c r="R5" s="26" t="s">
        <v>237</v>
      </c>
      <c r="S5" s="26" t="s">
        <v>238</v>
      </c>
      <c r="T5" s="26" t="s">
        <v>239</v>
      </c>
    </row>
    <row r="6" spans="1:20" x14ac:dyDescent="0.25">
      <c r="B6" s="42" t="s">
        <v>55</v>
      </c>
      <c r="C6" s="42" t="s">
        <v>55</v>
      </c>
      <c r="D6" s="42" t="s">
        <v>55</v>
      </c>
      <c r="E6" s="42" t="s">
        <v>55</v>
      </c>
      <c r="F6" s="42" t="s">
        <v>55</v>
      </c>
      <c r="G6" s="42" t="s">
        <v>55</v>
      </c>
      <c r="H6" s="42" t="s">
        <v>55</v>
      </c>
      <c r="I6" s="42" t="s">
        <v>55</v>
      </c>
      <c r="J6" s="42" t="s">
        <v>55</v>
      </c>
      <c r="K6" s="42" t="s">
        <v>55</v>
      </c>
      <c r="L6" s="42" t="s">
        <v>55</v>
      </c>
      <c r="M6" s="42" t="s">
        <v>55</v>
      </c>
      <c r="N6" s="42" t="s">
        <v>55</v>
      </c>
      <c r="O6" s="42" t="s">
        <v>55</v>
      </c>
      <c r="P6" s="42" t="s">
        <v>55</v>
      </c>
      <c r="Q6" s="42" t="s">
        <v>55</v>
      </c>
      <c r="R6" s="42" t="s">
        <v>55</v>
      </c>
      <c r="S6" s="42" t="s">
        <v>55</v>
      </c>
      <c r="T6" s="42" t="s">
        <v>55</v>
      </c>
    </row>
    <row r="7" spans="1:20" ht="71.400000000000006" customHeight="1" x14ac:dyDescent="0.25">
      <c r="A7" s="15" t="s">
        <v>16</v>
      </c>
      <c r="B7" s="40">
        <v>38.321009915248659</v>
      </c>
      <c r="C7" s="40">
        <v>99.336190956798561</v>
      </c>
      <c r="D7" s="40">
        <v>0</v>
      </c>
      <c r="E7" s="40">
        <v>22.309019360221903</v>
      </c>
      <c r="F7" s="40">
        <v>17.294738794731813</v>
      </c>
      <c r="G7" s="40">
        <v>1</v>
      </c>
      <c r="H7" s="40">
        <v>0</v>
      </c>
      <c r="I7" s="40">
        <v>0</v>
      </c>
      <c r="J7" s="40">
        <v>0</v>
      </c>
      <c r="K7" s="40">
        <v>0</v>
      </c>
      <c r="L7" s="40">
        <v>-8.6986152845326892</v>
      </c>
      <c r="M7" s="40">
        <v>1</v>
      </c>
      <c r="N7" s="40">
        <v>1</v>
      </c>
      <c r="O7" s="40">
        <v>1</v>
      </c>
      <c r="P7" s="40">
        <v>1.7364657814096014</v>
      </c>
      <c r="Q7" s="40">
        <v>1</v>
      </c>
      <c r="R7" s="40">
        <v>1</v>
      </c>
      <c r="S7" s="40">
        <v>1</v>
      </c>
      <c r="T7" s="40">
        <v>1</v>
      </c>
    </row>
    <row r="8" spans="1:20" ht="28.8" customHeight="1" x14ac:dyDescent="0.25">
      <c r="A8" s="15" t="s">
        <v>17</v>
      </c>
      <c r="B8" s="40">
        <v>10.884710638593351</v>
      </c>
      <c r="C8" s="40">
        <v>100</v>
      </c>
      <c r="D8" s="40">
        <v>0</v>
      </c>
      <c r="E8" s="40">
        <v>3.6484829911124792</v>
      </c>
      <c r="F8" s="40">
        <v>3.5420829700724465</v>
      </c>
      <c r="G8" s="40">
        <v>1</v>
      </c>
      <c r="H8" s="40">
        <v>0</v>
      </c>
      <c r="I8" s="41" t="s">
        <v>300</v>
      </c>
      <c r="J8" s="40">
        <v>0</v>
      </c>
      <c r="K8" s="41" t="s">
        <v>300</v>
      </c>
      <c r="L8" s="41" t="s">
        <v>300</v>
      </c>
      <c r="M8" s="41" t="s">
        <v>300</v>
      </c>
      <c r="N8" s="41" t="s">
        <v>300</v>
      </c>
      <c r="O8" s="41" t="s">
        <v>300</v>
      </c>
      <c r="P8" s="40">
        <v>3.8596491228070176</v>
      </c>
      <c r="Q8" s="40">
        <v>1</v>
      </c>
      <c r="R8" s="40">
        <v>1</v>
      </c>
      <c r="S8" s="40">
        <v>1</v>
      </c>
      <c r="T8" s="40">
        <v>1</v>
      </c>
    </row>
    <row r="9" spans="1:20" ht="29.4" customHeight="1" x14ac:dyDescent="0.25">
      <c r="A9" s="15" t="s">
        <v>18</v>
      </c>
      <c r="B9" s="40">
        <v>98.468988011759819</v>
      </c>
      <c r="C9" s="40">
        <v>99.987678548475699</v>
      </c>
      <c r="D9" s="40">
        <v>-0.14186381074169524</v>
      </c>
      <c r="E9" s="40">
        <v>7.8657486875169758</v>
      </c>
      <c r="F9" s="40">
        <v>15.160706932024068</v>
      </c>
      <c r="G9" s="40">
        <v>1</v>
      </c>
      <c r="H9" s="40">
        <v>0</v>
      </c>
      <c r="I9" s="40">
        <v>0</v>
      </c>
      <c r="J9" s="40">
        <v>0</v>
      </c>
      <c r="K9" s="40">
        <v>0</v>
      </c>
      <c r="L9" s="40">
        <v>-7.5523964498298497</v>
      </c>
      <c r="M9" s="40">
        <v>1</v>
      </c>
      <c r="N9" s="40">
        <v>1</v>
      </c>
      <c r="O9" s="40">
        <v>1</v>
      </c>
      <c r="P9" s="40">
        <v>2.8067542213883678</v>
      </c>
      <c r="Q9" s="40">
        <v>1</v>
      </c>
      <c r="R9" s="40">
        <v>1</v>
      </c>
      <c r="S9" s="40">
        <v>1</v>
      </c>
      <c r="T9" s="40">
        <v>1</v>
      </c>
    </row>
    <row r="10" spans="1:20" ht="19.2" customHeight="1" x14ac:dyDescent="0.25">
      <c r="A10" s="15" t="s">
        <v>19</v>
      </c>
      <c r="B10" s="40">
        <v>92.422498075163062</v>
      </c>
      <c r="C10" s="40">
        <v>97.059902378081546</v>
      </c>
      <c r="D10" s="40">
        <v>-100</v>
      </c>
      <c r="E10" s="40">
        <v>370.02611385641393</v>
      </c>
      <c r="F10" s="40">
        <v>57.482894373665324</v>
      </c>
      <c r="G10" s="40">
        <v>1</v>
      </c>
      <c r="H10" s="40">
        <v>4.4341172187592397</v>
      </c>
      <c r="I10" s="41" t="s">
        <v>300</v>
      </c>
      <c r="J10" s="40">
        <v>0</v>
      </c>
      <c r="K10" s="41" t="s">
        <v>300</v>
      </c>
      <c r="L10" s="41" t="s">
        <v>300</v>
      </c>
      <c r="M10" s="41" t="s">
        <v>300</v>
      </c>
      <c r="N10" s="41" t="s">
        <v>300</v>
      </c>
      <c r="O10" s="41" t="s">
        <v>300</v>
      </c>
      <c r="P10" s="40">
        <v>10.554089709762533</v>
      </c>
      <c r="Q10" s="40">
        <v>1</v>
      </c>
      <c r="R10" s="40">
        <v>1</v>
      </c>
      <c r="S10" s="40">
        <v>1</v>
      </c>
      <c r="T10" s="40">
        <v>1</v>
      </c>
    </row>
    <row r="11" spans="1:20" ht="29.4" customHeight="1" x14ac:dyDescent="0.25">
      <c r="A11" s="15" t="s">
        <v>20</v>
      </c>
      <c r="B11" s="40">
        <v>37.894401667342095</v>
      </c>
      <c r="C11" s="40">
        <v>99.996140411818061</v>
      </c>
      <c r="D11" s="40">
        <v>-10.76934107693411</v>
      </c>
      <c r="E11" s="40">
        <v>8.1917925483604819</v>
      </c>
      <c r="F11" s="40">
        <v>13.64171442907042</v>
      </c>
      <c r="G11" s="40">
        <v>1</v>
      </c>
      <c r="H11" s="40">
        <v>0</v>
      </c>
      <c r="I11" s="41" t="s">
        <v>300</v>
      </c>
      <c r="J11" s="40">
        <v>0</v>
      </c>
      <c r="K11" s="41" t="s">
        <v>300</v>
      </c>
      <c r="L11" s="41" t="s">
        <v>300</v>
      </c>
      <c r="M11" s="41" t="s">
        <v>300</v>
      </c>
      <c r="N11" s="41" t="s">
        <v>300</v>
      </c>
      <c r="O11" s="41" t="s">
        <v>300</v>
      </c>
      <c r="P11" s="40">
        <v>1.079913606911447</v>
      </c>
      <c r="Q11" s="40">
        <v>1</v>
      </c>
      <c r="R11" s="40">
        <v>1</v>
      </c>
      <c r="S11" s="40">
        <v>1</v>
      </c>
      <c r="T11" s="40">
        <v>1</v>
      </c>
    </row>
    <row r="12" spans="1:20" ht="32.4" customHeight="1" x14ac:dyDescent="0.25">
      <c r="A12" s="15" t="s">
        <v>60</v>
      </c>
      <c r="B12" s="40">
        <v>99.426210695432644</v>
      </c>
      <c r="C12" s="40">
        <v>133.44563552833077</v>
      </c>
      <c r="D12" s="40">
        <v>-4.1747422762800825E-3</v>
      </c>
      <c r="E12" s="40">
        <v>-31.337028045175074</v>
      </c>
      <c r="F12" s="40">
        <v>-80.055083773238465</v>
      </c>
      <c r="G12" s="40">
        <v>1</v>
      </c>
      <c r="H12" s="40">
        <v>0</v>
      </c>
      <c r="I12" s="40">
        <v>0</v>
      </c>
      <c r="J12" s="40">
        <v>0</v>
      </c>
      <c r="K12" s="40">
        <v>0</v>
      </c>
      <c r="L12" s="40">
        <v>32.379510342349747</v>
      </c>
      <c r="M12" s="40">
        <v>1</v>
      </c>
      <c r="N12" s="40">
        <v>1</v>
      </c>
      <c r="O12" s="40">
        <v>1</v>
      </c>
      <c r="P12" s="40">
        <v>2.9324546952224053</v>
      </c>
      <c r="Q12" s="40">
        <v>1</v>
      </c>
      <c r="R12" s="40">
        <v>1</v>
      </c>
      <c r="S12" s="40">
        <v>1</v>
      </c>
      <c r="T12" s="40">
        <v>1</v>
      </c>
    </row>
    <row r="13" spans="1:20" ht="33" customHeight="1" x14ac:dyDescent="0.25">
      <c r="A13" s="15" t="s">
        <v>21</v>
      </c>
      <c r="B13" s="40">
        <v>97.193178415246351</v>
      </c>
      <c r="C13" s="40">
        <v>99.992671484112932</v>
      </c>
      <c r="D13" s="40">
        <v>-100</v>
      </c>
      <c r="E13" s="40">
        <v>10.837349099680752</v>
      </c>
      <c r="F13" s="40">
        <v>4.4060806465267257</v>
      </c>
      <c r="G13" s="40">
        <v>1</v>
      </c>
      <c r="H13" s="40">
        <v>0</v>
      </c>
      <c r="I13" s="40">
        <v>0</v>
      </c>
      <c r="J13" s="40">
        <v>0</v>
      </c>
      <c r="K13" s="40">
        <v>0</v>
      </c>
      <c r="L13" s="40">
        <v>107.63546798029557</v>
      </c>
      <c r="M13" s="40">
        <v>1</v>
      </c>
      <c r="N13" s="40">
        <v>1</v>
      </c>
      <c r="O13" s="40">
        <v>1</v>
      </c>
      <c r="P13" s="40">
        <v>1.3174292326864874</v>
      </c>
      <c r="Q13" s="40">
        <v>1</v>
      </c>
      <c r="R13" s="40">
        <v>1</v>
      </c>
      <c r="S13" s="40">
        <v>1</v>
      </c>
      <c r="T13" s="40">
        <v>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opLeftCell="K10" workbookViewId="0">
      <selection activeCell="W7" sqref="W7"/>
    </sheetView>
  </sheetViews>
  <sheetFormatPr defaultRowHeight="13.2" x14ac:dyDescent="0.25"/>
  <cols>
    <col min="1" max="1" width="15.88671875" customWidth="1"/>
    <col min="2" max="2" width="13.6640625" customWidth="1"/>
    <col min="3" max="3" width="13.5546875" customWidth="1"/>
    <col min="4" max="4" width="13.44140625" customWidth="1"/>
    <col min="5" max="5" width="17.33203125" customWidth="1"/>
    <col min="6" max="6" width="13.21875" customWidth="1"/>
    <col min="7" max="7" width="12.77734375" customWidth="1"/>
    <col min="8" max="8" width="13.44140625" customWidth="1"/>
    <col min="9" max="9" width="13.6640625" customWidth="1"/>
    <col min="10" max="10" width="13.5546875" customWidth="1"/>
    <col min="11" max="11" width="13.44140625" customWidth="1"/>
    <col min="12" max="12" width="13.5546875" customWidth="1"/>
    <col min="13" max="13" width="13.6640625" customWidth="1"/>
    <col min="14" max="14" width="17.6640625" customWidth="1"/>
    <col min="15" max="15" width="12.88671875" customWidth="1"/>
    <col min="16" max="16" width="13.33203125" customWidth="1"/>
    <col min="17" max="17" width="13.88671875" customWidth="1"/>
    <col min="18" max="18" width="14" customWidth="1"/>
    <col min="19" max="19" width="13" customWidth="1"/>
    <col min="20" max="20" width="16" customWidth="1"/>
    <col min="21" max="21" width="19.5546875" customWidth="1"/>
  </cols>
  <sheetData>
    <row r="1" spans="1:21" ht="15.6" x14ac:dyDescent="0.3">
      <c r="A1" s="12" t="s">
        <v>242</v>
      </c>
    </row>
    <row r="2" spans="1:21" ht="15.6" x14ac:dyDescent="0.3">
      <c r="A2" s="12"/>
    </row>
    <row r="4" spans="1:21" x14ac:dyDescent="0.25">
      <c r="B4" s="43" t="s">
        <v>201</v>
      </c>
      <c r="C4" s="43" t="s">
        <v>202</v>
      </c>
      <c r="D4" s="43" t="s">
        <v>203</v>
      </c>
      <c r="E4" s="43" t="s">
        <v>204</v>
      </c>
      <c r="F4" s="43" t="s">
        <v>205</v>
      </c>
      <c r="G4" s="43" t="s">
        <v>206</v>
      </c>
      <c r="H4" s="43" t="s">
        <v>207</v>
      </c>
      <c r="I4" s="43" t="s">
        <v>208</v>
      </c>
      <c r="J4" s="43" t="s">
        <v>209</v>
      </c>
      <c r="K4" s="43" t="s">
        <v>210</v>
      </c>
      <c r="L4" s="43" t="s">
        <v>211</v>
      </c>
      <c r="M4" s="43" t="s">
        <v>212</v>
      </c>
      <c r="N4" s="43" t="s">
        <v>213</v>
      </c>
      <c r="O4" s="43" t="s">
        <v>214</v>
      </c>
      <c r="P4" s="43" t="s">
        <v>215</v>
      </c>
      <c r="Q4" s="43" t="s">
        <v>216</v>
      </c>
      <c r="R4" s="43" t="s">
        <v>217</v>
      </c>
      <c r="S4" s="43" t="s">
        <v>218</v>
      </c>
      <c r="T4" s="43" t="s">
        <v>219</v>
      </c>
      <c r="U4" s="43" t="s">
        <v>240</v>
      </c>
    </row>
    <row r="5" spans="1:21" ht="269.39999999999998" customHeight="1" x14ac:dyDescent="0.25">
      <c r="B5" s="26" t="s">
        <v>220</v>
      </c>
      <c r="C5" s="26" t="s">
        <v>222</v>
      </c>
      <c r="D5" s="26" t="s">
        <v>223</v>
      </c>
      <c r="E5" s="26" t="s">
        <v>224</v>
      </c>
      <c r="F5" s="26" t="s">
        <v>225</v>
      </c>
      <c r="G5" s="26" t="s">
        <v>226</v>
      </c>
      <c r="H5" s="26" t="s">
        <v>227</v>
      </c>
      <c r="I5" s="26" t="s">
        <v>228</v>
      </c>
      <c r="J5" s="26" t="s">
        <v>229</v>
      </c>
      <c r="K5" s="26" t="s">
        <v>230</v>
      </c>
      <c r="L5" s="26" t="s">
        <v>231</v>
      </c>
      <c r="M5" s="26" t="s">
        <v>232</v>
      </c>
      <c r="N5" s="26" t="s">
        <v>233</v>
      </c>
      <c r="O5" s="26" t="s">
        <v>234</v>
      </c>
      <c r="P5" s="26" t="s">
        <v>235</v>
      </c>
      <c r="Q5" s="26" t="s">
        <v>236</v>
      </c>
      <c r="R5" s="26" t="s">
        <v>237</v>
      </c>
      <c r="S5" s="26" t="s">
        <v>238</v>
      </c>
      <c r="T5" s="26" t="s">
        <v>239</v>
      </c>
      <c r="U5" s="26"/>
    </row>
    <row r="6" spans="1:21" ht="26.4" x14ac:dyDescent="0.25">
      <c r="B6" s="42" t="s">
        <v>241</v>
      </c>
      <c r="C6" s="42" t="s">
        <v>241</v>
      </c>
      <c r="D6" s="42" t="s">
        <v>241</v>
      </c>
      <c r="E6" s="42" t="s">
        <v>241</v>
      </c>
      <c r="F6" s="42" t="s">
        <v>241</v>
      </c>
      <c r="G6" s="42" t="s">
        <v>241</v>
      </c>
      <c r="H6" s="42" t="s">
        <v>241</v>
      </c>
      <c r="I6" s="42" t="s">
        <v>241</v>
      </c>
      <c r="J6" s="42" t="s">
        <v>241</v>
      </c>
      <c r="K6" s="42" t="s">
        <v>241</v>
      </c>
      <c r="L6" s="42" t="s">
        <v>241</v>
      </c>
      <c r="M6" s="42" t="s">
        <v>241</v>
      </c>
      <c r="N6" s="42" t="s">
        <v>241</v>
      </c>
      <c r="O6" s="42" t="s">
        <v>241</v>
      </c>
      <c r="P6" s="42" t="s">
        <v>241</v>
      </c>
      <c r="Q6" s="42" t="s">
        <v>241</v>
      </c>
      <c r="R6" s="42" t="s">
        <v>241</v>
      </c>
      <c r="S6" s="42" t="s">
        <v>241</v>
      </c>
      <c r="T6" s="42" t="s">
        <v>241</v>
      </c>
      <c r="U6" s="42" t="s">
        <v>241</v>
      </c>
    </row>
    <row r="7" spans="1:21" ht="71.400000000000006" customHeight="1" x14ac:dyDescent="0.25">
      <c r="A7" s="15" t="s">
        <v>16</v>
      </c>
      <c r="B7" s="39">
        <v>0</v>
      </c>
      <c r="C7" s="39">
        <v>20</v>
      </c>
      <c r="D7" s="39">
        <v>40</v>
      </c>
      <c r="E7" s="39">
        <v>10</v>
      </c>
      <c r="F7" s="39">
        <v>15</v>
      </c>
      <c r="G7" s="39">
        <v>10</v>
      </c>
      <c r="H7" s="39">
        <v>15</v>
      </c>
      <c r="I7" s="39">
        <v>15</v>
      </c>
      <c r="J7" s="39">
        <v>10</v>
      </c>
      <c r="K7" s="39">
        <v>15</v>
      </c>
      <c r="L7" s="39">
        <v>0</v>
      </c>
      <c r="M7" s="39">
        <v>7.5</v>
      </c>
      <c r="N7" s="39">
        <v>7.5</v>
      </c>
      <c r="O7" s="39">
        <v>7.5</v>
      </c>
      <c r="P7" s="39">
        <v>30</v>
      </c>
      <c r="Q7" s="39">
        <v>30</v>
      </c>
      <c r="R7" s="39">
        <v>60</v>
      </c>
      <c r="S7" s="39">
        <v>30</v>
      </c>
      <c r="T7" s="39">
        <v>30</v>
      </c>
      <c r="U7" s="39">
        <f t="shared" ref="U7:U13" si="0">SUM(B7:T7)</f>
        <v>352.5</v>
      </c>
    </row>
    <row r="8" spans="1:21" ht="28.8" customHeight="1" x14ac:dyDescent="0.25">
      <c r="A8" s="15" t="s">
        <v>17</v>
      </c>
      <c r="B8" s="39">
        <v>0</v>
      </c>
      <c r="C8" s="39">
        <v>20</v>
      </c>
      <c r="D8" s="39">
        <v>0</v>
      </c>
      <c r="E8" s="39">
        <v>15</v>
      </c>
      <c r="F8" s="39">
        <v>15</v>
      </c>
      <c r="G8" s="39">
        <v>10</v>
      </c>
      <c r="H8" s="39">
        <v>15</v>
      </c>
      <c r="I8" s="41" t="s">
        <v>300</v>
      </c>
      <c r="J8" s="39">
        <v>10</v>
      </c>
      <c r="K8" s="41" t="s">
        <v>300</v>
      </c>
      <c r="L8" s="41" t="s">
        <v>300</v>
      </c>
      <c r="M8" s="41" t="s">
        <v>300</v>
      </c>
      <c r="N8" s="41" t="s">
        <v>300</v>
      </c>
      <c r="O8" s="41" t="s">
        <v>300</v>
      </c>
      <c r="P8" s="39">
        <v>30</v>
      </c>
      <c r="Q8" s="39">
        <v>30</v>
      </c>
      <c r="R8" s="39">
        <v>60</v>
      </c>
      <c r="S8" s="39">
        <v>30</v>
      </c>
      <c r="T8" s="39">
        <v>30</v>
      </c>
      <c r="U8" s="39">
        <f t="shared" si="0"/>
        <v>265</v>
      </c>
    </row>
    <row r="9" spans="1:21" ht="29.4" customHeight="1" x14ac:dyDescent="0.25">
      <c r="A9" s="15" t="s">
        <v>18</v>
      </c>
      <c r="B9" s="39">
        <v>20</v>
      </c>
      <c r="C9" s="39">
        <v>20</v>
      </c>
      <c r="D9" s="39">
        <v>40</v>
      </c>
      <c r="E9" s="39">
        <v>15</v>
      </c>
      <c r="F9" s="39">
        <v>15</v>
      </c>
      <c r="G9" s="39">
        <v>10</v>
      </c>
      <c r="H9" s="39">
        <v>15</v>
      </c>
      <c r="I9" s="39">
        <v>15</v>
      </c>
      <c r="J9" s="39">
        <v>10</v>
      </c>
      <c r="K9" s="39">
        <v>15</v>
      </c>
      <c r="L9" s="39">
        <v>0</v>
      </c>
      <c r="M9" s="39">
        <v>7.5</v>
      </c>
      <c r="N9" s="39">
        <v>7.5</v>
      </c>
      <c r="O9" s="39">
        <v>7.5</v>
      </c>
      <c r="P9" s="39">
        <v>30</v>
      </c>
      <c r="Q9" s="39">
        <v>30</v>
      </c>
      <c r="R9" s="39">
        <v>60</v>
      </c>
      <c r="S9" s="39">
        <v>30</v>
      </c>
      <c r="T9" s="39">
        <v>30</v>
      </c>
      <c r="U9" s="39">
        <f t="shared" si="0"/>
        <v>377.5</v>
      </c>
    </row>
    <row r="10" spans="1:21" ht="19.2" customHeight="1" x14ac:dyDescent="0.25">
      <c r="A10" s="15" t="s">
        <v>19</v>
      </c>
      <c r="B10" s="39">
        <v>20</v>
      </c>
      <c r="C10" s="39">
        <v>20</v>
      </c>
      <c r="D10" s="39">
        <v>0</v>
      </c>
      <c r="E10" s="39">
        <v>0</v>
      </c>
      <c r="F10" s="39">
        <v>10</v>
      </c>
      <c r="G10" s="39">
        <v>10</v>
      </c>
      <c r="H10" s="39">
        <v>0</v>
      </c>
      <c r="I10" s="41" t="s">
        <v>300</v>
      </c>
      <c r="J10" s="39">
        <v>10</v>
      </c>
      <c r="K10" s="41" t="s">
        <v>300</v>
      </c>
      <c r="L10" s="41" t="s">
        <v>300</v>
      </c>
      <c r="M10" s="41" t="s">
        <v>300</v>
      </c>
      <c r="N10" s="41" t="s">
        <v>300</v>
      </c>
      <c r="O10" s="41" t="s">
        <v>300</v>
      </c>
      <c r="P10" s="39">
        <v>30</v>
      </c>
      <c r="Q10" s="39">
        <v>30</v>
      </c>
      <c r="R10" s="39">
        <v>60</v>
      </c>
      <c r="S10" s="39">
        <v>30</v>
      </c>
      <c r="T10" s="39">
        <v>30</v>
      </c>
      <c r="U10" s="39">
        <f t="shared" si="0"/>
        <v>250</v>
      </c>
    </row>
    <row r="11" spans="1:21" ht="29.4" customHeight="1" x14ac:dyDescent="0.25">
      <c r="A11" s="15" t="s">
        <v>20</v>
      </c>
      <c r="B11" s="39">
        <v>0</v>
      </c>
      <c r="C11" s="39">
        <v>20</v>
      </c>
      <c r="D11" s="39">
        <v>30</v>
      </c>
      <c r="E11" s="39">
        <v>15</v>
      </c>
      <c r="F11" s="39">
        <v>15</v>
      </c>
      <c r="G11" s="39">
        <v>10</v>
      </c>
      <c r="H11" s="39">
        <v>15</v>
      </c>
      <c r="I11" s="41" t="s">
        <v>300</v>
      </c>
      <c r="J11" s="39">
        <v>10</v>
      </c>
      <c r="K11" s="41" t="s">
        <v>300</v>
      </c>
      <c r="L11" s="41" t="s">
        <v>300</v>
      </c>
      <c r="M11" s="41" t="s">
        <v>300</v>
      </c>
      <c r="N11" s="41" t="s">
        <v>300</v>
      </c>
      <c r="O11" s="41" t="s">
        <v>300</v>
      </c>
      <c r="P11" s="39">
        <v>30</v>
      </c>
      <c r="Q11" s="39">
        <v>30</v>
      </c>
      <c r="R11" s="39">
        <v>60</v>
      </c>
      <c r="S11" s="39">
        <v>30</v>
      </c>
      <c r="T11" s="39">
        <v>30</v>
      </c>
      <c r="U11" s="39">
        <f t="shared" si="0"/>
        <v>295</v>
      </c>
    </row>
    <row r="12" spans="1:21" ht="32.4" customHeight="1" x14ac:dyDescent="0.25">
      <c r="A12" s="15" t="s">
        <v>60</v>
      </c>
      <c r="B12" s="39">
        <v>20</v>
      </c>
      <c r="C12" s="39">
        <v>20</v>
      </c>
      <c r="D12" s="39">
        <v>40</v>
      </c>
      <c r="E12" s="39">
        <v>0</v>
      </c>
      <c r="F12" s="39">
        <v>0</v>
      </c>
      <c r="G12" s="39">
        <v>10</v>
      </c>
      <c r="H12" s="39">
        <v>15</v>
      </c>
      <c r="I12" s="39">
        <v>15</v>
      </c>
      <c r="J12" s="39">
        <v>10</v>
      </c>
      <c r="K12" s="39">
        <v>15</v>
      </c>
      <c r="L12" s="39">
        <v>22.5</v>
      </c>
      <c r="M12" s="39">
        <v>7.5</v>
      </c>
      <c r="N12" s="39">
        <v>7.5</v>
      </c>
      <c r="O12" s="39">
        <v>7.5</v>
      </c>
      <c r="P12" s="39">
        <v>30</v>
      </c>
      <c r="Q12" s="39">
        <v>30</v>
      </c>
      <c r="R12" s="39">
        <v>60</v>
      </c>
      <c r="S12" s="39">
        <v>30</v>
      </c>
      <c r="T12" s="39">
        <v>30</v>
      </c>
      <c r="U12" s="39">
        <f t="shared" si="0"/>
        <v>370</v>
      </c>
    </row>
    <row r="13" spans="1:21" ht="33" customHeight="1" x14ac:dyDescent="0.25">
      <c r="A13" s="15" t="s">
        <v>21</v>
      </c>
      <c r="B13" s="39">
        <v>20</v>
      </c>
      <c r="C13" s="39">
        <v>20</v>
      </c>
      <c r="D13" s="39">
        <v>0</v>
      </c>
      <c r="E13" s="39">
        <v>13</v>
      </c>
      <c r="F13" s="39">
        <v>15</v>
      </c>
      <c r="G13" s="39">
        <v>10</v>
      </c>
      <c r="H13" s="39">
        <v>15</v>
      </c>
      <c r="I13" s="39">
        <v>15</v>
      </c>
      <c r="J13" s="39">
        <v>10</v>
      </c>
      <c r="K13" s="39">
        <v>15</v>
      </c>
      <c r="L13" s="39">
        <v>22.5</v>
      </c>
      <c r="M13" s="39">
        <v>7.5</v>
      </c>
      <c r="N13" s="39">
        <v>7.5</v>
      </c>
      <c r="O13" s="39">
        <v>7.5</v>
      </c>
      <c r="P13" s="39">
        <v>30</v>
      </c>
      <c r="Q13" s="39">
        <v>30</v>
      </c>
      <c r="R13" s="39">
        <v>60</v>
      </c>
      <c r="S13" s="39">
        <v>30</v>
      </c>
      <c r="T13" s="39">
        <v>30</v>
      </c>
      <c r="U13" s="39">
        <f t="shared" si="0"/>
        <v>358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5"/>
  <sheetViews>
    <sheetView workbookViewId="0">
      <selection activeCell="E13" sqref="E13"/>
    </sheetView>
  </sheetViews>
  <sheetFormatPr defaultRowHeight="13.2" x14ac:dyDescent="0.25"/>
  <cols>
    <col min="1" max="1" width="22.33203125" customWidth="1"/>
    <col min="2" max="2" width="21.6640625" customWidth="1"/>
    <col min="3" max="3" width="16.77734375" customWidth="1"/>
    <col min="4" max="4" width="18.44140625" customWidth="1"/>
    <col min="5" max="5" width="14.88671875" customWidth="1"/>
  </cols>
  <sheetData>
    <row r="2" spans="1:5" ht="15.6" x14ac:dyDescent="0.3">
      <c r="A2" s="12" t="s">
        <v>250</v>
      </c>
    </row>
    <row r="3" spans="1:5" ht="15.6" x14ac:dyDescent="0.3">
      <c r="A3" s="12"/>
    </row>
    <row r="4" spans="1:5" x14ac:dyDescent="0.25">
      <c r="A4" s="17" t="s">
        <v>54</v>
      </c>
      <c r="B4" s="18" t="s">
        <v>247</v>
      </c>
    </row>
    <row r="7" spans="1:5" ht="25.8" customHeight="1" x14ac:dyDescent="0.25">
      <c r="A7" s="13"/>
      <c r="B7" s="21" t="s">
        <v>243</v>
      </c>
      <c r="C7" s="21" t="s">
        <v>245</v>
      </c>
      <c r="D7" s="21" t="s">
        <v>248</v>
      </c>
      <c r="E7" s="21" t="s">
        <v>13</v>
      </c>
    </row>
    <row r="8" spans="1:5" ht="52.8" x14ac:dyDescent="0.25">
      <c r="A8" s="14" t="s">
        <v>62</v>
      </c>
      <c r="B8" s="20" t="s">
        <v>249</v>
      </c>
      <c r="C8" s="20" t="s">
        <v>244</v>
      </c>
      <c r="D8" s="14" t="s">
        <v>246</v>
      </c>
      <c r="E8" s="14" t="s">
        <v>250</v>
      </c>
    </row>
    <row r="9" spans="1:5" ht="39.6" x14ac:dyDescent="0.25">
      <c r="A9" s="15" t="s">
        <v>16</v>
      </c>
      <c r="B9" s="37">
        <v>352.5</v>
      </c>
      <c r="C9" s="37">
        <v>400</v>
      </c>
      <c r="D9" s="37">
        <v>1.1000000000000001</v>
      </c>
      <c r="E9" s="37">
        <f t="shared" ref="E9:E15" si="0">B9/C9*D9*400</f>
        <v>387.75000000000006</v>
      </c>
    </row>
    <row r="10" spans="1:5" x14ac:dyDescent="0.25">
      <c r="A10" s="15" t="s">
        <v>17</v>
      </c>
      <c r="B10" s="37">
        <v>265</v>
      </c>
      <c r="C10" s="37">
        <v>325</v>
      </c>
      <c r="D10" s="37">
        <v>1</v>
      </c>
      <c r="E10" s="37">
        <f t="shared" si="0"/>
        <v>326.15384615384613</v>
      </c>
    </row>
    <row r="11" spans="1:5" ht="26.4" x14ac:dyDescent="0.25">
      <c r="A11" s="15" t="s">
        <v>18</v>
      </c>
      <c r="B11" s="37">
        <v>377.5</v>
      </c>
      <c r="C11" s="37">
        <v>400</v>
      </c>
      <c r="D11" s="37">
        <v>1.2</v>
      </c>
      <c r="E11" s="37">
        <f t="shared" si="0"/>
        <v>452.99999999999994</v>
      </c>
    </row>
    <row r="12" spans="1:5" x14ac:dyDescent="0.25">
      <c r="A12" s="15" t="s">
        <v>19</v>
      </c>
      <c r="B12" s="37">
        <v>250</v>
      </c>
      <c r="C12" s="37">
        <v>325</v>
      </c>
      <c r="D12" s="37">
        <v>1.1000000000000001</v>
      </c>
      <c r="E12" s="37">
        <f t="shared" si="0"/>
        <v>338.46153846153851</v>
      </c>
    </row>
    <row r="13" spans="1:5" x14ac:dyDescent="0.25">
      <c r="A13" s="15" t="s">
        <v>20</v>
      </c>
      <c r="B13" s="37">
        <v>295</v>
      </c>
      <c r="C13" s="37">
        <v>325</v>
      </c>
      <c r="D13" s="37">
        <v>1</v>
      </c>
      <c r="E13" s="37">
        <f t="shared" si="0"/>
        <v>363.07692307692309</v>
      </c>
    </row>
    <row r="14" spans="1:5" x14ac:dyDescent="0.25">
      <c r="A14" s="15" t="s">
        <v>60</v>
      </c>
      <c r="B14" s="37">
        <v>370</v>
      </c>
      <c r="C14" s="37">
        <v>400</v>
      </c>
      <c r="D14" s="37">
        <v>1.2</v>
      </c>
      <c r="E14" s="37">
        <f t="shared" si="0"/>
        <v>444.00000000000006</v>
      </c>
    </row>
    <row r="15" spans="1:5" x14ac:dyDescent="0.25">
      <c r="A15" s="15" t="s">
        <v>21</v>
      </c>
      <c r="B15" s="37">
        <v>358</v>
      </c>
      <c r="C15" s="37">
        <v>400</v>
      </c>
      <c r="D15" s="37">
        <v>1.1000000000000001</v>
      </c>
      <c r="E15" s="37">
        <f t="shared" si="0"/>
        <v>393.80000000000007</v>
      </c>
    </row>
  </sheetData>
  <protectedRanges>
    <protectedRange sqref="B9:B15" name="krista_tr_16090_0_4_7_1"/>
    <protectedRange sqref="C9:C15" name="krista_tr_16091_0_4_7_1"/>
    <protectedRange sqref="D9:D15" name="krista_tr_205_0_4_7_1"/>
    <protectedRange sqref="E9:E15" name="krista_tr_17884_0_4_7_1"/>
  </protectedRange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tabSelected="1" workbookViewId="0">
      <selection activeCell="H14" sqref="H14"/>
    </sheetView>
  </sheetViews>
  <sheetFormatPr defaultRowHeight="13.2" x14ac:dyDescent="0.25"/>
  <cols>
    <col min="1" max="1" width="22.33203125" customWidth="1"/>
    <col min="2" max="2" width="13.77734375" customWidth="1"/>
    <col min="3" max="5" width="16.77734375" customWidth="1"/>
    <col min="6" max="6" width="18.44140625" customWidth="1"/>
  </cols>
  <sheetData>
    <row r="2" spans="1:6" ht="15.6" x14ac:dyDescent="0.3">
      <c r="A2" s="12" t="s">
        <v>251</v>
      </c>
    </row>
    <row r="3" spans="1:6" ht="15.6" x14ac:dyDescent="0.3">
      <c r="A3" s="12"/>
    </row>
    <row r="5" spans="1:6" ht="51" customHeight="1" x14ac:dyDescent="0.25">
      <c r="A5" s="13"/>
      <c r="B5" s="21" t="s">
        <v>13</v>
      </c>
      <c r="C5" s="21" t="s">
        <v>245</v>
      </c>
      <c r="D5" s="21" t="s">
        <v>243</v>
      </c>
      <c r="E5" s="33" t="s">
        <v>254</v>
      </c>
      <c r="F5" s="35" t="s">
        <v>253</v>
      </c>
    </row>
    <row r="6" spans="1:6" ht="52.8" x14ac:dyDescent="0.25">
      <c r="A6" s="14" t="s">
        <v>62</v>
      </c>
      <c r="B6" s="20" t="s">
        <v>250</v>
      </c>
      <c r="C6" s="20" t="s">
        <v>244</v>
      </c>
      <c r="D6" s="20" t="s">
        <v>252</v>
      </c>
      <c r="E6" s="34"/>
      <c r="F6" s="36"/>
    </row>
    <row r="7" spans="1:6" ht="26.4" x14ac:dyDescent="0.25">
      <c r="A7" s="15" t="s">
        <v>18</v>
      </c>
      <c r="B7" s="37">
        <v>452.99999999999994</v>
      </c>
      <c r="C7" s="37">
        <v>400</v>
      </c>
      <c r="D7" s="37">
        <v>377.5</v>
      </c>
      <c r="E7" s="37">
        <f>D7/C7*100</f>
        <v>94.375</v>
      </c>
      <c r="F7" s="37" t="s">
        <v>255</v>
      </c>
    </row>
    <row r="8" spans="1:6" x14ac:dyDescent="0.25">
      <c r="A8" s="15" t="s">
        <v>60</v>
      </c>
      <c r="B8" s="37">
        <v>444.00000000000006</v>
      </c>
      <c r="C8" s="37">
        <v>400</v>
      </c>
      <c r="D8" s="37">
        <v>370</v>
      </c>
      <c r="E8" s="37">
        <f t="shared" ref="E8:E12" si="0">D8/C8*100</f>
        <v>92.5</v>
      </c>
      <c r="F8" s="37" t="s">
        <v>255</v>
      </c>
    </row>
    <row r="9" spans="1:6" x14ac:dyDescent="0.25">
      <c r="A9" s="15" t="s">
        <v>21</v>
      </c>
      <c r="B9" s="37">
        <v>393.80000000000007</v>
      </c>
      <c r="C9" s="37">
        <v>400</v>
      </c>
      <c r="D9" s="37">
        <v>358</v>
      </c>
      <c r="E9" s="37">
        <f t="shared" si="0"/>
        <v>89.5</v>
      </c>
      <c r="F9" s="37" t="s">
        <v>255</v>
      </c>
    </row>
    <row r="10" spans="1:6" ht="39.6" x14ac:dyDescent="0.25">
      <c r="A10" s="15" t="s">
        <v>16</v>
      </c>
      <c r="B10" s="37">
        <v>387.75000000000006</v>
      </c>
      <c r="C10" s="37">
        <v>400</v>
      </c>
      <c r="D10" s="37">
        <v>352.5</v>
      </c>
      <c r="E10" s="37">
        <f t="shared" si="0"/>
        <v>88.125</v>
      </c>
      <c r="F10" s="37" t="s">
        <v>256</v>
      </c>
    </row>
    <row r="11" spans="1:6" x14ac:dyDescent="0.25">
      <c r="A11" s="15" t="s">
        <v>20</v>
      </c>
      <c r="B11" s="37">
        <v>363.07692307692309</v>
      </c>
      <c r="C11" s="37">
        <v>325</v>
      </c>
      <c r="D11" s="37">
        <v>295</v>
      </c>
      <c r="E11" s="37">
        <f t="shared" si="0"/>
        <v>90.769230769230774</v>
      </c>
      <c r="F11" s="37" t="s">
        <v>255</v>
      </c>
    </row>
    <row r="12" spans="1:6" x14ac:dyDescent="0.25">
      <c r="A12" s="15" t="s">
        <v>17</v>
      </c>
      <c r="B12" s="37">
        <v>326.15384615384613</v>
      </c>
      <c r="C12" s="37">
        <v>325</v>
      </c>
      <c r="D12" s="37">
        <v>265</v>
      </c>
      <c r="E12" s="37">
        <f t="shared" si="0"/>
        <v>81.538461538461533</v>
      </c>
      <c r="F12" s="37" t="s">
        <v>256</v>
      </c>
    </row>
    <row r="13" spans="1:6" x14ac:dyDescent="0.25">
      <c r="A13" s="15" t="s">
        <v>19</v>
      </c>
      <c r="B13" s="37">
        <v>338.46153846153851</v>
      </c>
      <c r="C13" s="37">
        <v>325</v>
      </c>
      <c r="D13" s="37">
        <v>250</v>
      </c>
      <c r="E13" s="37">
        <v>76.923076923076934</v>
      </c>
      <c r="F13" s="37" t="s">
        <v>256</v>
      </c>
    </row>
    <row r="14" spans="1:6" ht="69.599999999999994" customHeight="1" x14ac:dyDescent="0.25">
      <c r="A14" s="27" t="s">
        <v>257</v>
      </c>
      <c r="B14" s="38">
        <f>SUM(B7:B13)/7</f>
        <v>386.60604395604395</v>
      </c>
      <c r="C14" s="37"/>
      <c r="D14" s="37"/>
      <c r="E14" s="37"/>
      <c r="F14" s="37"/>
    </row>
  </sheetData>
  <protectedRanges>
    <protectedRange sqref="B7:B14" name="krista_tr_16090_0_4_7_1"/>
    <protectedRange sqref="C7:E14" name="krista_tr_16091_0_4_7_1"/>
    <protectedRange sqref="F7:F14" name="krista_tr_205_0_4_7_1"/>
  </protectedRanges>
  <mergeCells count="2">
    <mergeCell ref="E5:E6"/>
    <mergeCell ref="F5:F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16" sqref="B16:F16"/>
    </sheetView>
  </sheetViews>
  <sheetFormatPr defaultRowHeight="13.2" x14ac:dyDescent="0.25"/>
  <cols>
    <col min="1" max="1" width="17.109375" customWidth="1"/>
    <col min="2" max="2" width="22" customWidth="1"/>
    <col min="3" max="3" width="22.77734375" customWidth="1"/>
    <col min="4" max="4" width="14.21875" customWidth="1"/>
    <col min="5" max="6" width="16.6640625" customWidth="1"/>
  </cols>
  <sheetData>
    <row r="1" spans="1:6" ht="30.6" customHeight="1" x14ac:dyDescent="0.25">
      <c r="A1" s="32" t="s">
        <v>221</v>
      </c>
      <c r="B1" s="32"/>
      <c r="C1" s="32"/>
      <c r="D1" s="32"/>
      <c r="E1" s="32"/>
      <c r="F1" s="32"/>
    </row>
    <row r="2" spans="1:6" ht="15.6" x14ac:dyDescent="0.3">
      <c r="A2" s="12"/>
    </row>
    <row r="3" spans="1:6" x14ac:dyDescent="0.25">
      <c r="A3" s="17" t="s">
        <v>53</v>
      </c>
      <c r="B3" s="18">
        <v>0.1</v>
      </c>
      <c r="C3" s="19"/>
    </row>
    <row r="4" spans="1:6" x14ac:dyDescent="0.25">
      <c r="A4" s="17" t="s">
        <v>54</v>
      </c>
      <c r="B4" s="18" t="s">
        <v>89</v>
      </c>
      <c r="C4" s="19"/>
    </row>
    <row r="7" spans="1:6" ht="26.4" x14ac:dyDescent="0.25">
      <c r="A7" s="13"/>
      <c r="B7" s="21" t="s">
        <v>25</v>
      </c>
      <c r="C7" s="21" t="s">
        <v>26</v>
      </c>
      <c r="D7" s="21" t="s">
        <v>55</v>
      </c>
      <c r="E7" s="21" t="s">
        <v>56</v>
      </c>
      <c r="F7" s="21" t="s">
        <v>57</v>
      </c>
    </row>
    <row r="8" spans="1:6" ht="84.6" customHeight="1" x14ac:dyDescent="0.25">
      <c r="A8" s="14" t="s">
        <v>62</v>
      </c>
      <c r="B8" s="14" t="s">
        <v>63</v>
      </c>
      <c r="C8" s="14" t="s">
        <v>65</v>
      </c>
      <c r="D8" s="14" t="s">
        <v>69</v>
      </c>
      <c r="E8" s="14" t="s">
        <v>70</v>
      </c>
      <c r="F8" s="14" t="s">
        <v>71</v>
      </c>
    </row>
    <row r="9" spans="1:6" ht="52.8" x14ac:dyDescent="0.25">
      <c r="A9" s="15" t="s">
        <v>16</v>
      </c>
      <c r="B9" s="56">
        <v>49802.1</v>
      </c>
      <c r="C9" s="56">
        <v>50134.9</v>
      </c>
      <c r="D9" s="56">
        <f>(B9/C9)*100</f>
        <v>99.336190956798561</v>
      </c>
      <c r="E9" s="44">
        <v>200</v>
      </c>
      <c r="F9" s="37">
        <f t="shared" ref="F9:F15" si="0">E9*Р1_W</f>
        <v>20</v>
      </c>
    </row>
    <row r="10" spans="1:6" ht="26.4" customHeight="1" x14ac:dyDescent="0.25">
      <c r="A10" s="15" t="s">
        <v>17</v>
      </c>
      <c r="B10" s="56">
        <v>12961.3</v>
      </c>
      <c r="C10" s="56">
        <v>12961.3</v>
      </c>
      <c r="D10" s="56">
        <f>B10/C10*100</f>
        <v>100</v>
      </c>
      <c r="E10" s="44">
        <v>200</v>
      </c>
      <c r="F10" s="37">
        <f t="shared" si="0"/>
        <v>20</v>
      </c>
    </row>
    <row r="11" spans="1:6" ht="26.4" x14ac:dyDescent="0.25">
      <c r="A11" s="15" t="s">
        <v>18</v>
      </c>
      <c r="B11" s="56">
        <v>244259.3</v>
      </c>
      <c r="C11" s="56">
        <v>244289.4</v>
      </c>
      <c r="D11" s="56">
        <f>B11/C11*100</f>
        <v>99.987678548475699</v>
      </c>
      <c r="E11" s="44">
        <v>200</v>
      </c>
      <c r="F11" s="37">
        <f t="shared" si="0"/>
        <v>20</v>
      </c>
    </row>
    <row r="12" spans="1:6" x14ac:dyDescent="0.25">
      <c r="A12" s="15" t="s">
        <v>19</v>
      </c>
      <c r="B12" s="56">
        <v>53450.5</v>
      </c>
      <c r="C12" s="56">
        <v>55069.599999999999</v>
      </c>
      <c r="D12" s="56">
        <f>B12/C12*100</f>
        <v>97.059902378081546</v>
      </c>
      <c r="E12" s="44">
        <v>200</v>
      </c>
      <c r="F12" s="37">
        <f t="shared" si="0"/>
        <v>20</v>
      </c>
    </row>
    <row r="13" spans="1:6" ht="28.8" customHeight="1" x14ac:dyDescent="0.25">
      <c r="A13" s="15" t="s">
        <v>20</v>
      </c>
      <c r="B13" s="56">
        <v>10363.4</v>
      </c>
      <c r="C13" s="56">
        <v>10363.799999999999</v>
      </c>
      <c r="D13" s="56">
        <f>(B13/C13)*100</f>
        <v>99.996140411818061</v>
      </c>
      <c r="E13" s="44">
        <v>200</v>
      </c>
      <c r="F13" s="37">
        <f t="shared" si="0"/>
        <v>20</v>
      </c>
    </row>
    <row r="14" spans="1:6" ht="26.4" x14ac:dyDescent="0.25">
      <c r="A14" s="15" t="s">
        <v>60</v>
      </c>
      <c r="B14" s="56">
        <v>1742.8</v>
      </c>
      <c r="C14" s="56">
        <v>1306</v>
      </c>
      <c r="D14" s="56">
        <f>B14/C14*100</f>
        <v>133.44563552833077</v>
      </c>
      <c r="E14" s="44">
        <v>200</v>
      </c>
      <c r="F14" s="37">
        <f t="shared" si="0"/>
        <v>20</v>
      </c>
    </row>
    <row r="15" spans="1:6" ht="26.4" x14ac:dyDescent="0.25">
      <c r="A15" s="15" t="s">
        <v>21</v>
      </c>
      <c r="B15" s="56">
        <v>79137.100000000006</v>
      </c>
      <c r="C15" s="56">
        <v>79142.899999999994</v>
      </c>
      <c r="D15" s="56">
        <f>B15/C15*100</f>
        <v>99.992671484112932</v>
      </c>
      <c r="E15" s="44">
        <v>200</v>
      </c>
      <c r="F15" s="37">
        <f t="shared" si="0"/>
        <v>20</v>
      </c>
    </row>
    <row r="16" spans="1:6" x14ac:dyDescent="0.25">
      <c r="A16" s="16" t="s">
        <v>58</v>
      </c>
      <c r="B16" s="57">
        <f>SUM(B9:B15)</f>
        <v>451716.5</v>
      </c>
      <c r="C16" s="57">
        <f>SUM(C9:C15)</f>
        <v>453267.89999999991</v>
      </c>
      <c r="D16" s="57">
        <f>SUM(D9:D15)</f>
        <v>729.8182193076176</v>
      </c>
      <c r="E16" s="47">
        <f>SUM(E9:E15)</f>
        <v>1400</v>
      </c>
      <c r="F16" s="48">
        <f>SUM(F9:F15)</f>
        <v>140</v>
      </c>
    </row>
  </sheetData>
  <protectedRanges>
    <protectedRange sqref="B9:B16" name="krista_tr_16090_0_4_7"/>
    <protectedRange sqref="C9:C16" name="krista_tr_16091_0_4_7"/>
    <protectedRange sqref="D9:D16" name="krista_tr_205_0_4_7"/>
    <protectedRange sqref="E9:E16" name="krista_tr_17884_0_4_7"/>
    <protectedRange sqref="F9:F16" name="krista_tr_207_0_4_7"/>
  </protectedRanges>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9" sqref="B9:F16"/>
    </sheetView>
  </sheetViews>
  <sheetFormatPr defaultRowHeight="13.2" x14ac:dyDescent="0.25"/>
  <cols>
    <col min="1" max="1" width="17.109375" customWidth="1"/>
    <col min="2" max="2" width="25.6640625" customWidth="1"/>
    <col min="3" max="3" width="22.77734375" customWidth="1"/>
    <col min="4" max="4" width="14.21875" customWidth="1"/>
    <col min="5" max="6" width="16.6640625" customWidth="1"/>
  </cols>
  <sheetData>
    <row r="1" spans="1:6" ht="30.6" customHeight="1" x14ac:dyDescent="0.25">
      <c r="A1" s="32" t="s">
        <v>78</v>
      </c>
      <c r="B1" s="32"/>
      <c r="C1" s="32"/>
      <c r="D1" s="32"/>
      <c r="E1" s="32"/>
      <c r="F1" s="32"/>
    </row>
    <row r="2" spans="1:6" ht="15.6" x14ac:dyDescent="0.3">
      <c r="A2" s="12"/>
    </row>
    <row r="3" spans="1:6" x14ac:dyDescent="0.25">
      <c r="A3" s="17" t="s">
        <v>53</v>
      </c>
      <c r="B3" s="18">
        <v>0.1</v>
      </c>
      <c r="C3" s="19"/>
    </row>
    <row r="4" spans="1:6" x14ac:dyDescent="0.25">
      <c r="A4" s="17" t="s">
        <v>54</v>
      </c>
      <c r="B4" s="18" t="s">
        <v>77</v>
      </c>
      <c r="C4" s="19"/>
    </row>
    <row r="7" spans="1:6" ht="26.4" x14ac:dyDescent="0.25">
      <c r="A7" s="13"/>
      <c r="B7" s="21" t="s">
        <v>22</v>
      </c>
      <c r="C7" s="21" t="s">
        <v>23</v>
      </c>
      <c r="D7" s="21" t="s">
        <v>55</v>
      </c>
      <c r="E7" s="21" t="s">
        <v>56</v>
      </c>
      <c r="F7" s="21" t="s">
        <v>57</v>
      </c>
    </row>
    <row r="8" spans="1:6" ht="84.6" customHeight="1" x14ac:dyDescent="0.25">
      <c r="A8" s="14" t="s">
        <v>62</v>
      </c>
      <c r="B8" s="14" t="s">
        <v>72</v>
      </c>
      <c r="C8" s="14" t="s">
        <v>73</v>
      </c>
      <c r="D8" s="14" t="s">
        <v>74</v>
      </c>
      <c r="E8" s="14" t="s">
        <v>75</v>
      </c>
      <c r="F8" s="14" t="s">
        <v>76</v>
      </c>
    </row>
    <row r="9" spans="1:6" ht="52.8" x14ac:dyDescent="0.25">
      <c r="A9" s="15" t="s">
        <v>16</v>
      </c>
      <c r="B9" s="56">
        <v>5158.8999999999996</v>
      </c>
      <c r="C9" s="56">
        <v>5158.8999999999996</v>
      </c>
      <c r="D9" s="56">
        <f>100*(B9-C9)/C9</f>
        <v>0</v>
      </c>
      <c r="E9" s="44">
        <v>400</v>
      </c>
      <c r="F9" s="37">
        <f t="shared" ref="F9:F15" si="0">E9*Р1_W</f>
        <v>40</v>
      </c>
    </row>
    <row r="10" spans="1:6" ht="26.4" customHeight="1" x14ac:dyDescent="0.25">
      <c r="A10" s="15" t="s">
        <v>17</v>
      </c>
      <c r="B10" s="56">
        <v>0</v>
      </c>
      <c r="C10" s="58">
        <v>0</v>
      </c>
      <c r="D10" s="56">
        <v>0</v>
      </c>
      <c r="E10" s="44">
        <v>0</v>
      </c>
      <c r="F10" s="37">
        <f t="shared" si="0"/>
        <v>0</v>
      </c>
    </row>
    <row r="11" spans="1:6" ht="26.4" x14ac:dyDescent="0.25">
      <c r="A11" s="15" t="s">
        <v>18</v>
      </c>
      <c r="B11" s="56">
        <v>9995.4</v>
      </c>
      <c r="C11" s="56">
        <v>10009.6</v>
      </c>
      <c r="D11" s="56">
        <f>100*(B11-C11)/C11</f>
        <v>-0.14186381074169524</v>
      </c>
      <c r="E11" s="44">
        <v>400</v>
      </c>
      <c r="F11" s="37">
        <f t="shared" si="0"/>
        <v>40</v>
      </c>
    </row>
    <row r="12" spans="1:6" x14ac:dyDescent="0.25">
      <c r="A12" s="15" t="s">
        <v>19</v>
      </c>
      <c r="B12" s="56">
        <v>0</v>
      </c>
      <c r="C12" s="56">
        <v>678.2</v>
      </c>
      <c r="D12" s="56">
        <f>100*(B12-C12)/C12</f>
        <v>-100</v>
      </c>
      <c r="E12" s="44">
        <v>0</v>
      </c>
      <c r="F12" s="37">
        <f t="shared" si="0"/>
        <v>0</v>
      </c>
    </row>
    <row r="13" spans="1:6" ht="28.8" customHeight="1" x14ac:dyDescent="0.25">
      <c r="A13" s="15" t="s">
        <v>20</v>
      </c>
      <c r="B13" s="56">
        <v>9956</v>
      </c>
      <c r="C13" s="56">
        <v>11157.6</v>
      </c>
      <c r="D13" s="56">
        <f>100*(B13-C13)/C13</f>
        <v>-10.76934107693411</v>
      </c>
      <c r="E13" s="44">
        <v>300</v>
      </c>
      <c r="F13" s="37">
        <f t="shared" si="0"/>
        <v>30</v>
      </c>
    </row>
    <row r="14" spans="1:6" ht="26.4" x14ac:dyDescent="0.25">
      <c r="A14" s="15" t="s">
        <v>60</v>
      </c>
      <c r="B14" s="56">
        <v>112577.1</v>
      </c>
      <c r="C14" s="56">
        <v>112581.8</v>
      </c>
      <c r="D14" s="56">
        <f>100*(B14-C14)/C14</f>
        <v>-4.1747422762800825E-3</v>
      </c>
      <c r="E14" s="44">
        <v>400</v>
      </c>
      <c r="F14" s="37">
        <f t="shared" si="0"/>
        <v>40</v>
      </c>
    </row>
    <row r="15" spans="1:6" ht="26.4" x14ac:dyDescent="0.25">
      <c r="A15" s="15" t="s">
        <v>21</v>
      </c>
      <c r="B15" s="56">
        <v>0</v>
      </c>
      <c r="C15" s="56">
        <v>0.4</v>
      </c>
      <c r="D15" s="56">
        <f>100*(B15-C15)/C15</f>
        <v>-100</v>
      </c>
      <c r="E15" s="44">
        <v>0</v>
      </c>
      <c r="F15" s="37">
        <f t="shared" si="0"/>
        <v>0</v>
      </c>
    </row>
    <row r="16" spans="1:6" x14ac:dyDescent="0.25">
      <c r="A16" s="16" t="s">
        <v>58</v>
      </c>
      <c r="B16" s="57">
        <f>SUM(B9:B15)</f>
        <v>137687.4</v>
      </c>
      <c r="C16" s="57">
        <f>SUM(C9:C15)</f>
        <v>139586.5</v>
      </c>
      <c r="D16" s="57">
        <f>SUM(D9:D15)</f>
        <v>-210.9153796299521</v>
      </c>
      <c r="E16" s="47">
        <f>SUM(E9:E15)</f>
        <v>1500</v>
      </c>
      <c r="F16" s="48">
        <f>SUM(F9:F15)</f>
        <v>150</v>
      </c>
    </row>
  </sheetData>
  <protectedRanges>
    <protectedRange sqref="B9:B16" name="krista_tr_16090_0_4_7"/>
    <protectedRange sqref="C9:C16" name="krista_tr_16091_0_4_7"/>
    <protectedRange sqref="D9:D16" name="krista_tr_205_0_4_7"/>
    <protectedRange sqref="E9:E16" name="krista_tr_17884_0_4_7"/>
    <protectedRange sqref="F9:F16" name="krista_tr_207_0_4_7"/>
  </protectedRanges>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7" workbookViewId="0">
      <selection activeCell="B9" sqref="B9:F16"/>
    </sheetView>
  </sheetViews>
  <sheetFormatPr defaultRowHeight="13.2" x14ac:dyDescent="0.25"/>
  <cols>
    <col min="1" max="1" width="17.109375" customWidth="1"/>
    <col min="2" max="2" width="25.6640625" customWidth="1"/>
    <col min="3" max="3" width="22.77734375" customWidth="1"/>
    <col min="4" max="4" width="14.21875" customWidth="1"/>
    <col min="5" max="6" width="16.6640625" customWidth="1"/>
  </cols>
  <sheetData>
    <row r="1" spans="1:6" ht="48.6" customHeight="1" x14ac:dyDescent="0.25">
      <c r="A1" s="32" t="s">
        <v>199</v>
      </c>
      <c r="B1" s="32"/>
      <c r="C1" s="32"/>
      <c r="D1" s="32"/>
      <c r="E1" s="32"/>
      <c r="F1" s="32"/>
    </row>
    <row r="2" spans="1:6" ht="15.6" x14ac:dyDescent="0.3">
      <c r="A2" s="12"/>
    </row>
    <row r="3" spans="1:6" x14ac:dyDescent="0.25">
      <c r="A3" s="17" t="s">
        <v>53</v>
      </c>
      <c r="B3" s="18">
        <v>0.1</v>
      </c>
      <c r="C3" s="19"/>
    </row>
    <row r="4" spans="1:6" x14ac:dyDescent="0.25">
      <c r="A4" s="17" t="s">
        <v>54</v>
      </c>
      <c r="B4" s="18" t="s">
        <v>200</v>
      </c>
      <c r="C4" s="19"/>
    </row>
    <row r="7" spans="1:6" ht="26.4" x14ac:dyDescent="0.25">
      <c r="A7" s="13"/>
      <c r="B7" s="21" t="s">
        <v>84</v>
      </c>
      <c r="C7" s="21" t="s">
        <v>83</v>
      </c>
      <c r="D7" s="21" t="s">
        <v>55</v>
      </c>
      <c r="E7" s="21" t="s">
        <v>56</v>
      </c>
      <c r="F7" s="21" t="s">
        <v>57</v>
      </c>
    </row>
    <row r="8" spans="1:6" ht="177" customHeight="1" x14ac:dyDescent="0.25">
      <c r="A8" s="14" t="s">
        <v>62</v>
      </c>
      <c r="B8" s="22" t="s">
        <v>85</v>
      </c>
      <c r="C8" s="14" t="s">
        <v>79</v>
      </c>
      <c r="D8" s="14" t="s">
        <v>80</v>
      </c>
      <c r="E8" s="14" t="s">
        <v>81</v>
      </c>
      <c r="F8" s="14" t="s">
        <v>82</v>
      </c>
    </row>
    <row r="9" spans="1:6" ht="52.8" x14ac:dyDescent="0.25">
      <c r="A9" s="15" t="s">
        <v>16</v>
      </c>
      <c r="B9" s="56">
        <v>54236.1</v>
      </c>
      <c r="C9" s="56">
        <v>44343.5</v>
      </c>
      <c r="D9" s="56">
        <f t="shared" ref="D9:D15" si="0">(B9-C9)/C9*100</f>
        <v>22.309019360221903</v>
      </c>
      <c r="E9" s="44">
        <v>100</v>
      </c>
      <c r="F9" s="37">
        <f t="shared" ref="F9:F15" si="1">E9*Р1_W</f>
        <v>10</v>
      </c>
    </row>
    <row r="10" spans="1:6" ht="26.4" customHeight="1" x14ac:dyDescent="0.25">
      <c r="A10" s="15" t="s">
        <v>17</v>
      </c>
      <c r="B10" s="59">
        <v>13528.2</v>
      </c>
      <c r="C10" s="59">
        <v>13052</v>
      </c>
      <c r="D10" s="56">
        <f t="shared" si="0"/>
        <v>3.6484829911124792</v>
      </c>
      <c r="E10" s="44">
        <v>150</v>
      </c>
      <c r="F10" s="37">
        <f t="shared" si="1"/>
        <v>15</v>
      </c>
    </row>
    <row r="11" spans="1:6" ht="26.4" x14ac:dyDescent="0.25">
      <c r="A11" s="15" t="s">
        <v>18</v>
      </c>
      <c r="B11" s="56">
        <v>773376.6</v>
      </c>
      <c r="C11" s="56">
        <v>716980.7</v>
      </c>
      <c r="D11" s="56">
        <f t="shared" si="0"/>
        <v>7.8657486875169758</v>
      </c>
      <c r="E11" s="44">
        <v>150</v>
      </c>
      <c r="F11" s="37">
        <f t="shared" si="1"/>
        <v>15</v>
      </c>
    </row>
    <row r="12" spans="1:6" x14ac:dyDescent="0.25">
      <c r="A12" s="15" t="s">
        <v>19</v>
      </c>
      <c r="B12" s="56">
        <v>175491.3</v>
      </c>
      <c r="C12" s="56">
        <v>37336.5</v>
      </c>
      <c r="D12" s="56">
        <f t="shared" si="0"/>
        <v>370.02611385641393</v>
      </c>
      <c r="E12" s="44">
        <v>0</v>
      </c>
      <c r="F12" s="37">
        <f t="shared" si="1"/>
        <v>0</v>
      </c>
    </row>
    <row r="13" spans="1:6" ht="28.8" customHeight="1" x14ac:dyDescent="0.25">
      <c r="A13" s="15" t="s">
        <v>20</v>
      </c>
      <c r="B13" s="56">
        <v>10363.799999999999</v>
      </c>
      <c r="C13" s="56">
        <v>9579.1</v>
      </c>
      <c r="D13" s="56">
        <f t="shared" si="0"/>
        <v>8.1917925483604819</v>
      </c>
      <c r="E13" s="44">
        <v>150</v>
      </c>
      <c r="F13" s="37">
        <f t="shared" si="1"/>
        <v>15</v>
      </c>
    </row>
    <row r="14" spans="1:6" ht="26.4" x14ac:dyDescent="0.25">
      <c r="A14" s="15" t="s">
        <v>60</v>
      </c>
      <c r="B14" s="56">
        <v>143134.9</v>
      </c>
      <c r="C14" s="56">
        <v>208460.1</v>
      </c>
      <c r="D14" s="56">
        <f t="shared" si="0"/>
        <v>-31.337028045175074</v>
      </c>
      <c r="E14" s="44">
        <v>0</v>
      </c>
      <c r="F14" s="37">
        <f t="shared" si="1"/>
        <v>0</v>
      </c>
    </row>
    <row r="15" spans="1:6" ht="26.4" x14ac:dyDescent="0.25">
      <c r="A15" s="15" t="s">
        <v>21</v>
      </c>
      <c r="B15" s="56">
        <v>100857</v>
      </c>
      <c r="C15" s="56">
        <v>90995.5</v>
      </c>
      <c r="D15" s="56">
        <f t="shared" si="0"/>
        <v>10.837349099680752</v>
      </c>
      <c r="E15" s="44">
        <v>130</v>
      </c>
      <c r="F15" s="37">
        <f t="shared" si="1"/>
        <v>13</v>
      </c>
    </row>
    <row r="16" spans="1:6" x14ac:dyDescent="0.25">
      <c r="A16" s="16" t="s">
        <v>58</v>
      </c>
      <c r="B16" s="57">
        <f>SUM(B9:B15)</f>
        <v>1270987.8999999999</v>
      </c>
      <c r="C16" s="57">
        <f>SUM(C9:C15)</f>
        <v>1120747.3999999999</v>
      </c>
      <c r="D16" s="57">
        <f>SUM(D9:D15)</f>
        <v>391.54147849813143</v>
      </c>
      <c r="E16" s="47">
        <f>SUM(E9:E15)</f>
        <v>680</v>
      </c>
      <c r="F16" s="48">
        <f>SUM(F9:F15)</f>
        <v>68</v>
      </c>
    </row>
  </sheetData>
  <protectedRanges>
    <protectedRange sqref="B9:B16" name="krista_tr_16090_0_4_7"/>
    <protectedRange sqref="C9:C16" name="krista_tr_16091_0_4_7"/>
    <protectedRange sqref="D9:D16" name="krista_tr_205_0_4_7"/>
    <protectedRange sqref="E9:E16" name="krista_tr_17884_0_4_7"/>
    <protectedRange sqref="F9:F16" name="krista_tr_207_0_4_7"/>
  </protectedRanges>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4" workbookViewId="0">
      <selection activeCell="B9" sqref="B9:F16"/>
    </sheetView>
  </sheetViews>
  <sheetFormatPr defaultRowHeight="13.2" x14ac:dyDescent="0.25"/>
  <cols>
    <col min="1" max="1" width="17.109375" customWidth="1"/>
    <col min="2" max="2" width="25.44140625" customWidth="1"/>
    <col min="3" max="3" width="30.21875" customWidth="1"/>
    <col min="4" max="4" width="14.21875" customWidth="1"/>
    <col min="5" max="6" width="16.6640625" customWidth="1"/>
  </cols>
  <sheetData>
    <row r="1" spans="1:6" ht="30.6" customHeight="1" x14ac:dyDescent="0.25">
      <c r="A1" s="32" t="s">
        <v>86</v>
      </c>
      <c r="B1" s="32"/>
      <c r="C1" s="32"/>
      <c r="D1" s="32"/>
      <c r="E1" s="32"/>
      <c r="F1" s="32"/>
    </row>
    <row r="2" spans="1:6" ht="15.6" x14ac:dyDescent="0.3">
      <c r="A2" s="12"/>
    </row>
    <row r="3" spans="1:6" x14ac:dyDescent="0.25">
      <c r="A3" s="17" t="s">
        <v>53</v>
      </c>
      <c r="B3" s="18">
        <v>0.1</v>
      </c>
      <c r="C3" s="19"/>
    </row>
    <row r="4" spans="1:6" x14ac:dyDescent="0.25">
      <c r="A4" s="17" t="s">
        <v>54</v>
      </c>
      <c r="B4" s="18" t="s">
        <v>87</v>
      </c>
      <c r="C4" s="19"/>
    </row>
    <row r="7" spans="1:6" ht="26.4" x14ac:dyDescent="0.25">
      <c r="A7" s="13"/>
      <c r="B7" s="21" t="s">
        <v>92</v>
      </c>
      <c r="C7" s="21" t="s">
        <v>93</v>
      </c>
      <c r="D7" s="21" t="s">
        <v>55</v>
      </c>
      <c r="E7" s="21" t="s">
        <v>56</v>
      </c>
      <c r="F7" s="21" t="s">
        <v>57</v>
      </c>
    </row>
    <row r="8" spans="1:6" ht="161.4" customHeight="1" x14ac:dyDescent="0.25">
      <c r="A8" s="14" t="s">
        <v>62</v>
      </c>
      <c r="B8" s="20" t="s">
        <v>90</v>
      </c>
      <c r="C8" s="20" t="s">
        <v>91</v>
      </c>
      <c r="D8" s="14" t="s">
        <v>94</v>
      </c>
      <c r="E8" s="14" t="s">
        <v>95</v>
      </c>
      <c r="F8" s="14" t="s">
        <v>96</v>
      </c>
    </row>
    <row r="9" spans="1:6" ht="52.8" x14ac:dyDescent="0.25">
      <c r="A9" s="15" t="s">
        <v>16</v>
      </c>
      <c r="B9" s="56">
        <v>8670.7000000000007</v>
      </c>
      <c r="C9" s="56">
        <v>50134.9</v>
      </c>
      <c r="D9" s="56">
        <f t="shared" ref="D9:D15" si="0">B9/C9*100</f>
        <v>17.294738794731813</v>
      </c>
      <c r="E9" s="44">
        <v>150</v>
      </c>
      <c r="F9" s="37">
        <f t="shared" ref="F9:F15" si="1">E9*Р1_W</f>
        <v>15</v>
      </c>
    </row>
    <row r="10" spans="1:6" ht="26.4" customHeight="1" x14ac:dyDescent="0.25">
      <c r="A10" s="15" t="s">
        <v>17</v>
      </c>
      <c r="B10" s="56">
        <v>459.1</v>
      </c>
      <c r="C10" s="56">
        <v>12961.3</v>
      </c>
      <c r="D10" s="56">
        <f t="shared" si="0"/>
        <v>3.5420829700724465</v>
      </c>
      <c r="E10" s="44">
        <v>150</v>
      </c>
      <c r="F10" s="37">
        <f t="shared" si="1"/>
        <v>15</v>
      </c>
    </row>
    <row r="11" spans="1:6" ht="26.4" x14ac:dyDescent="0.25">
      <c r="A11" s="15" t="s">
        <v>18</v>
      </c>
      <c r="B11" s="56">
        <v>37036</v>
      </c>
      <c r="C11" s="56">
        <v>244289.4</v>
      </c>
      <c r="D11" s="56">
        <f t="shared" si="0"/>
        <v>15.160706932024068</v>
      </c>
      <c r="E11" s="44">
        <v>150</v>
      </c>
      <c r="F11" s="37">
        <f t="shared" si="1"/>
        <v>15</v>
      </c>
    </row>
    <row r="12" spans="1:6" x14ac:dyDescent="0.25">
      <c r="A12" s="15" t="s">
        <v>19</v>
      </c>
      <c r="B12" s="56">
        <v>31655.599999999999</v>
      </c>
      <c r="C12" s="56">
        <v>55069.599999999999</v>
      </c>
      <c r="D12" s="56">
        <f t="shared" si="0"/>
        <v>57.482894373665324</v>
      </c>
      <c r="E12" s="44">
        <v>100</v>
      </c>
      <c r="F12" s="37">
        <f t="shared" si="1"/>
        <v>10</v>
      </c>
    </row>
    <row r="13" spans="1:6" ht="28.8" customHeight="1" x14ac:dyDescent="0.25">
      <c r="A13" s="15" t="s">
        <v>20</v>
      </c>
      <c r="B13" s="56">
        <v>1413.8</v>
      </c>
      <c r="C13" s="56">
        <v>10363.799999999999</v>
      </c>
      <c r="D13" s="56">
        <f t="shared" si="0"/>
        <v>13.64171442907042</v>
      </c>
      <c r="E13" s="44">
        <v>150</v>
      </c>
      <c r="F13" s="37">
        <f t="shared" si="1"/>
        <v>15</v>
      </c>
    </row>
    <row r="14" spans="1:6" ht="26.4" x14ac:dyDescent="0.25">
      <c r="A14" s="15" t="s">
        <v>60</v>
      </c>
      <c r="B14" s="56">
        <v>-1395.2</v>
      </c>
      <c r="C14" s="56">
        <v>1742.8</v>
      </c>
      <c r="D14" s="56">
        <f t="shared" si="0"/>
        <v>-80.055083773238465</v>
      </c>
      <c r="E14" s="44">
        <v>0</v>
      </c>
      <c r="F14" s="37">
        <f t="shared" si="1"/>
        <v>0</v>
      </c>
    </row>
    <row r="15" spans="1:6" ht="26.4" x14ac:dyDescent="0.25">
      <c r="A15" s="15" t="s">
        <v>21</v>
      </c>
      <c r="B15" s="56">
        <v>3487.1</v>
      </c>
      <c r="C15" s="56">
        <v>79142.899999999994</v>
      </c>
      <c r="D15" s="56">
        <f t="shared" si="0"/>
        <v>4.4060806465267257</v>
      </c>
      <c r="E15" s="44">
        <v>150</v>
      </c>
      <c r="F15" s="37">
        <f t="shared" si="1"/>
        <v>15</v>
      </c>
    </row>
    <row r="16" spans="1:6" x14ac:dyDescent="0.25">
      <c r="A16" s="16" t="s">
        <v>58</v>
      </c>
      <c r="B16" s="57">
        <f>SUM(B9:B15)</f>
        <v>81327.100000000006</v>
      </c>
      <c r="C16" s="57">
        <f>SUM(C9:C15)</f>
        <v>453704.69999999995</v>
      </c>
      <c r="D16" s="57">
        <f>SUM(D9:D15)</f>
        <v>31.473134372852336</v>
      </c>
      <c r="E16" s="47">
        <f>SUM(E9:E15)</f>
        <v>850</v>
      </c>
      <c r="F16" s="48">
        <f>SUM(F9:F15)</f>
        <v>85</v>
      </c>
    </row>
  </sheetData>
  <protectedRanges>
    <protectedRange sqref="B9:B16" name="krista_tr_16090_0_4_7"/>
    <protectedRange sqref="C9:C16" name="krista_tr_16091_0_4_7"/>
    <protectedRange sqref="D9:D16" name="krista_tr_205_0_4_7"/>
    <protectedRange sqref="E9:E16" name="krista_tr_17884_0_4_7"/>
    <protectedRange sqref="F9:F16" name="krista_tr_207_0_4_7"/>
  </protectedRanges>
  <mergeCells count="1">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B9" sqref="B9:E16"/>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32" t="s">
        <v>142</v>
      </c>
      <c r="B1" s="32"/>
      <c r="C1" s="32"/>
      <c r="D1" s="32"/>
      <c r="E1" s="32"/>
    </row>
    <row r="2" spans="1:5" ht="15.6" x14ac:dyDescent="0.3">
      <c r="A2" s="12"/>
    </row>
    <row r="3" spans="1:5" x14ac:dyDescent="0.25">
      <c r="A3" s="17" t="s">
        <v>53</v>
      </c>
      <c r="B3" s="18">
        <v>0.1</v>
      </c>
    </row>
    <row r="4" spans="1:5" x14ac:dyDescent="0.25">
      <c r="A4" s="17" t="s">
        <v>54</v>
      </c>
      <c r="B4" s="18" t="s">
        <v>98</v>
      </c>
    </row>
    <row r="7" spans="1:5" ht="39.6" x14ac:dyDescent="0.25">
      <c r="A7" s="13"/>
      <c r="B7" s="21"/>
      <c r="C7" s="21" t="s">
        <v>55</v>
      </c>
      <c r="D7" s="21" t="s">
        <v>56</v>
      </c>
      <c r="E7" s="21" t="s">
        <v>57</v>
      </c>
    </row>
    <row r="8" spans="1:5" ht="93" customHeight="1" x14ac:dyDescent="0.25">
      <c r="A8" s="14" t="s">
        <v>62</v>
      </c>
      <c r="B8" s="14" t="s">
        <v>97</v>
      </c>
      <c r="C8" s="14" t="s">
        <v>99</v>
      </c>
      <c r="D8" s="14" t="s">
        <v>100</v>
      </c>
      <c r="E8" s="14" t="s">
        <v>101</v>
      </c>
    </row>
    <row r="9" spans="1:5" ht="39.6" x14ac:dyDescent="0.25">
      <c r="A9" s="15" t="s">
        <v>16</v>
      </c>
      <c r="B9" s="44">
        <v>1</v>
      </c>
      <c r="C9" s="44">
        <f t="shared" ref="C9:C15" si="0">B9</f>
        <v>1</v>
      </c>
      <c r="D9" s="44">
        <f t="shared" ref="D9:D15" si="1">IF(C9=1,100,0)</f>
        <v>100</v>
      </c>
      <c r="E9" s="37">
        <f t="shared" ref="E9:E15" si="2">D9*Р1_W</f>
        <v>10</v>
      </c>
    </row>
    <row r="10" spans="1:5" x14ac:dyDescent="0.25">
      <c r="A10" s="15" t="s">
        <v>17</v>
      </c>
      <c r="B10" s="44">
        <v>1</v>
      </c>
      <c r="C10" s="44">
        <f t="shared" si="0"/>
        <v>1</v>
      </c>
      <c r="D10" s="44">
        <f t="shared" si="1"/>
        <v>100</v>
      </c>
      <c r="E10" s="37">
        <f t="shared" si="2"/>
        <v>10</v>
      </c>
    </row>
    <row r="11" spans="1:5" x14ac:dyDescent="0.25">
      <c r="A11" s="15" t="s">
        <v>18</v>
      </c>
      <c r="B11" s="44">
        <v>1</v>
      </c>
      <c r="C11" s="44">
        <f t="shared" si="0"/>
        <v>1</v>
      </c>
      <c r="D11" s="44">
        <f t="shared" si="1"/>
        <v>100</v>
      </c>
      <c r="E11" s="37">
        <f t="shared" si="2"/>
        <v>10</v>
      </c>
    </row>
    <row r="12" spans="1:5" x14ac:dyDescent="0.25">
      <c r="A12" s="15" t="s">
        <v>19</v>
      </c>
      <c r="B12" s="44">
        <v>1</v>
      </c>
      <c r="C12" s="44">
        <f t="shared" si="0"/>
        <v>1</v>
      </c>
      <c r="D12" s="44">
        <f t="shared" si="1"/>
        <v>100</v>
      </c>
      <c r="E12" s="37">
        <f t="shared" si="2"/>
        <v>10</v>
      </c>
    </row>
    <row r="13" spans="1:5" x14ac:dyDescent="0.25">
      <c r="A13" s="15" t="s">
        <v>20</v>
      </c>
      <c r="B13" s="44">
        <v>1</v>
      </c>
      <c r="C13" s="44">
        <f t="shared" si="0"/>
        <v>1</v>
      </c>
      <c r="D13" s="44">
        <f t="shared" si="1"/>
        <v>100</v>
      </c>
      <c r="E13" s="37">
        <f t="shared" si="2"/>
        <v>10</v>
      </c>
    </row>
    <row r="14" spans="1:5" x14ac:dyDescent="0.25">
      <c r="A14" s="15" t="s">
        <v>60</v>
      </c>
      <c r="B14" s="44">
        <v>1</v>
      </c>
      <c r="C14" s="44">
        <f t="shared" si="0"/>
        <v>1</v>
      </c>
      <c r="D14" s="44">
        <f t="shared" si="1"/>
        <v>100</v>
      </c>
      <c r="E14" s="37">
        <f t="shared" si="2"/>
        <v>10</v>
      </c>
    </row>
    <row r="15" spans="1:5" x14ac:dyDescent="0.25">
      <c r="A15" s="15" t="s">
        <v>21</v>
      </c>
      <c r="B15" s="44">
        <v>1</v>
      </c>
      <c r="C15" s="44">
        <f t="shared" si="0"/>
        <v>1</v>
      </c>
      <c r="D15" s="44">
        <f t="shared" si="1"/>
        <v>100</v>
      </c>
      <c r="E15" s="37">
        <f t="shared" si="2"/>
        <v>10</v>
      </c>
    </row>
    <row r="16" spans="1:5" x14ac:dyDescent="0.25">
      <c r="A16" s="16" t="s">
        <v>58</v>
      </c>
      <c r="B16" s="47">
        <f>SUM(B9:B15)</f>
        <v>7</v>
      </c>
      <c r="C16" s="47">
        <f>SUM(C9:C15)</f>
        <v>7</v>
      </c>
      <c r="D16" s="47">
        <f>SUM(D9:D15)</f>
        <v>700</v>
      </c>
      <c r="E16" s="48">
        <f>SUM(E9:E15)</f>
        <v>70</v>
      </c>
    </row>
  </sheetData>
  <protectedRanges>
    <protectedRange sqref="B9:B16" name="krista_tr_16090_0_4_3"/>
    <protectedRange sqref="C9:C16" name="krista_tr_205_0_4_3"/>
    <protectedRange sqref="D9:D16" name="krista_tr_18196_0_4_3"/>
    <protectedRange sqref="E9:E16" name="krista_tr_207_0_4_3"/>
  </protectedRanges>
  <mergeCells count="1">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F13" sqref="F13"/>
    </sheetView>
  </sheetViews>
  <sheetFormatPr defaultRowHeight="13.2" x14ac:dyDescent="0.25"/>
  <cols>
    <col min="1" max="1" width="17.109375" customWidth="1"/>
    <col min="2" max="2" width="25.44140625" customWidth="1"/>
    <col min="3" max="3" width="20.6640625" customWidth="1"/>
    <col min="4" max="4" width="14.21875" customWidth="1"/>
    <col min="5" max="6" width="16.6640625" customWidth="1"/>
  </cols>
  <sheetData>
    <row r="1" spans="1:6" ht="30.6" customHeight="1" x14ac:dyDescent="0.25">
      <c r="A1" s="32" t="s">
        <v>102</v>
      </c>
      <c r="B1" s="32"/>
      <c r="C1" s="32"/>
      <c r="D1" s="32"/>
      <c r="E1" s="32"/>
      <c r="F1" s="32"/>
    </row>
    <row r="2" spans="1:6" ht="15.6" x14ac:dyDescent="0.3">
      <c r="A2" s="12"/>
    </row>
    <row r="3" spans="1:6" x14ac:dyDescent="0.25">
      <c r="A3" s="17" t="s">
        <v>53</v>
      </c>
      <c r="B3" s="18">
        <v>0.1</v>
      </c>
      <c r="C3" s="19"/>
    </row>
    <row r="4" spans="1:6" x14ac:dyDescent="0.25">
      <c r="A4" s="17" t="s">
        <v>54</v>
      </c>
      <c r="B4" s="18" t="s">
        <v>103</v>
      </c>
      <c r="C4" s="19"/>
    </row>
    <row r="7" spans="1:6" ht="26.4" x14ac:dyDescent="0.25">
      <c r="A7" s="13"/>
      <c r="B7" s="21" t="s">
        <v>3</v>
      </c>
      <c r="C7" s="21" t="s">
        <v>29</v>
      </c>
      <c r="D7" s="21" t="s">
        <v>55</v>
      </c>
      <c r="E7" s="21" t="s">
        <v>56</v>
      </c>
      <c r="F7" s="21" t="s">
        <v>57</v>
      </c>
    </row>
    <row r="8" spans="1:6" ht="84" customHeight="1" x14ac:dyDescent="0.25">
      <c r="A8" s="14" t="s">
        <v>62</v>
      </c>
      <c r="B8" s="20" t="s">
        <v>105</v>
      </c>
      <c r="C8" s="20" t="s">
        <v>104</v>
      </c>
      <c r="D8" s="14" t="s">
        <v>106</v>
      </c>
      <c r="E8" s="14" t="s">
        <v>107</v>
      </c>
      <c r="F8" s="14" t="s">
        <v>108</v>
      </c>
    </row>
    <row r="9" spans="1:6" ht="52.8" x14ac:dyDescent="0.25">
      <c r="A9" s="15" t="s">
        <v>16</v>
      </c>
      <c r="B9" s="56">
        <v>0</v>
      </c>
      <c r="C9" s="56">
        <v>56706.5</v>
      </c>
      <c r="D9" s="56">
        <f t="shared" ref="D9:D15" si="0">B9/C9*100</f>
        <v>0</v>
      </c>
      <c r="E9" s="44">
        <v>150</v>
      </c>
      <c r="F9" s="37">
        <f t="shared" ref="F9:F15" si="1">E9*Р1_W</f>
        <v>15</v>
      </c>
    </row>
    <row r="10" spans="1:6" ht="26.4" customHeight="1" x14ac:dyDescent="0.25">
      <c r="A10" s="15" t="s">
        <v>17</v>
      </c>
      <c r="B10" s="56">
        <v>0</v>
      </c>
      <c r="C10" s="56">
        <v>13784.6</v>
      </c>
      <c r="D10" s="56">
        <f t="shared" si="0"/>
        <v>0</v>
      </c>
      <c r="E10" s="44">
        <v>150</v>
      </c>
      <c r="F10" s="37">
        <f t="shared" si="1"/>
        <v>15</v>
      </c>
    </row>
    <row r="11" spans="1:6" ht="26.4" x14ac:dyDescent="0.25">
      <c r="A11" s="15" t="s">
        <v>18</v>
      </c>
      <c r="B11" s="56">
        <v>0</v>
      </c>
      <c r="C11" s="56">
        <v>796838.9</v>
      </c>
      <c r="D11" s="56">
        <f t="shared" si="0"/>
        <v>0</v>
      </c>
      <c r="E11" s="44">
        <v>150</v>
      </c>
      <c r="F11" s="37">
        <f t="shared" si="1"/>
        <v>15</v>
      </c>
    </row>
    <row r="12" spans="1:6" x14ac:dyDescent="0.25">
      <c r="A12" s="15" t="s">
        <v>19</v>
      </c>
      <c r="B12" s="56">
        <v>7782.9</v>
      </c>
      <c r="C12" s="56">
        <v>175523.1</v>
      </c>
      <c r="D12" s="56">
        <f t="shared" si="0"/>
        <v>4.4341172187592397</v>
      </c>
      <c r="E12" s="44">
        <v>0</v>
      </c>
      <c r="F12" s="37">
        <f t="shared" si="1"/>
        <v>0</v>
      </c>
    </row>
    <row r="13" spans="1:6" ht="28.8" customHeight="1" x14ac:dyDescent="0.25">
      <c r="A13" s="15" t="s">
        <v>20</v>
      </c>
      <c r="B13" s="56">
        <v>0</v>
      </c>
      <c r="C13" s="56">
        <v>10490.8</v>
      </c>
      <c r="D13" s="56">
        <f t="shared" si="0"/>
        <v>0</v>
      </c>
      <c r="E13" s="44">
        <v>150</v>
      </c>
      <c r="F13" s="37">
        <f t="shared" si="1"/>
        <v>15</v>
      </c>
    </row>
    <row r="14" spans="1:6" ht="26.4" x14ac:dyDescent="0.25">
      <c r="A14" s="15" t="s">
        <v>60</v>
      </c>
      <c r="B14" s="56">
        <v>0</v>
      </c>
      <c r="C14" s="56">
        <v>177751</v>
      </c>
      <c r="D14" s="56">
        <f t="shared" si="0"/>
        <v>0</v>
      </c>
      <c r="E14" s="44">
        <v>150</v>
      </c>
      <c r="F14" s="37">
        <f t="shared" si="1"/>
        <v>15</v>
      </c>
    </row>
    <row r="15" spans="1:6" ht="26.4" x14ac:dyDescent="0.25">
      <c r="A15" s="15" t="s">
        <v>21</v>
      </c>
      <c r="B15" s="56">
        <v>0</v>
      </c>
      <c r="C15" s="56">
        <v>101056.3</v>
      </c>
      <c r="D15" s="56">
        <f t="shared" si="0"/>
        <v>0</v>
      </c>
      <c r="E15" s="44">
        <v>150</v>
      </c>
      <c r="F15" s="37">
        <f t="shared" si="1"/>
        <v>15</v>
      </c>
    </row>
    <row r="16" spans="1:6" x14ac:dyDescent="0.25">
      <c r="A16" s="16" t="s">
        <v>58</v>
      </c>
      <c r="B16" s="57">
        <f>SUM(B9:B15)</f>
        <v>7782.9</v>
      </c>
      <c r="C16" s="57">
        <f>SUM(C9:C15)</f>
        <v>1332151.2</v>
      </c>
      <c r="D16" s="57">
        <f>SUM(D9:D15)</f>
        <v>4.4341172187592397</v>
      </c>
      <c r="E16" s="47">
        <f>SUM(E9:E15)</f>
        <v>900</v>
      </c>
      <c r="F16" s="48">
        <f>SUM(F9:F15)</f>
        <v>90</v>
      </c>
    </row>
  </sheetData>
  <protectedRanges>
    <protectedRange sqref="B9:B16" name="krista_tr_16090_0_4_7"/>
    <protectedRange sqref="C9:C16" name="krista_tr_16091_0_4_7"/>
    <protectedRange sqref="D9:D16" name="krista_tr_205_0_4_7"/>
    <protectedRange sqref="E9:E16" name="krista_tr_17884_0_4_7"/>
    <protectedRange sqref="F9:F16" name="krista_tr_207_0_4_7"/>
  </protectedRanges>
  <mergeCells count="1">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C10" sqref="C10"/>
    </sheetView>
  </sheetViews>
  <sheetFormatPr defaultRowHeight="13.2" x14ac:dyDescent="0.25"/>
  <cols>
    <col min="1" max="1" width="17.109375" customWidth="1"/>
    <col min="2" max="2" width="25.44140625" customWidth="1"/>
    <col min="3" max="3" width="24.109375" customWidth="1"/>
    <col min="4" max="4" width="14.21875" customWidth="1"/>
    <col min="5" max="6" width="16.6640625" customWidth="1"/>
  </cols>
  <sheetData>
    <row r="1" spans="1:6" ht="30.6" customHeight="1" x14ac:dyDescent="0.25">
      <c r="A1" s="32" t="s">
        <v>109</v>
      </c>
      <c r="B1" s="32"/>
      <c r="C1" s="32"/>
      <c r="D1" s="32"/>
      <c r="E1" s="32"/>
      <c r="F1" s="32"/>
    </row>
    <row r="2" spans="1:6" ht="15.6" x14ac:dyDescent="0.3">
      <c r="A2" s="12"/>
    </row>
    <row r="3" spans="1:6" x14ac:dyDescent="0.25">
      <c r="A3" s="17" t="s">
        <v>53</v>
      </c>
      <c r="B3" s="18">
        <v>0.1</v>
      </c>
      <c r="C3" s="19"/>
    </row>
    <row r="4" spans="1:6" x14ac:dyDescent="0.25">
      <c r="A4" s="17" t="s">
        <v>54</v>
      </c>
      <c r="B4" s="18" t="s">
        <v>118</v>
      </c>
      <c r="C4" s="19"/>
    </row>
    <row r="7" spans="1:6" ht="26.4" x14ac:dyDescent="0.25">
      <c r="A7" s="13"/>
      <c r="B7" s="21" t="s">
        <v>110</v>
      </c>
      <c r="C7" s="21" t="s">
        <v>113</v>
      </c>
      <c r="D7" s="21" t="s">
        <v>55</v>
      </c>
      <c r="E7" s="21" t="s">
        <v>56</v>
      </c>
      <c r="F7" s="21" t="s">
        <v>57</v>
      </c>
    </row>
    <row r="8" spans="1:6" ht="84" customHeight="1" x14ac:dyDescent="0.25">
      <c r="A8" s="14" t="s">
        <v>62</v>
      </c>
      <c r="B8" s="20" t="s">
        <v>111</v>
      </c>
      <c r="C8" s="20" t="s">
        <v>112</v>
      </c>
      <c r="D8" s="14" t="s">
        <v>114</v>
      </c>
      <c r="E8" s="14" t="s">
        <v>115</v>
      </c>
      <c r="F8" s="14" t="s">
        <v>116</v>
      </c>
    </row>
    <row r="9" spans="1:6" ht="52.8" x14ac:dyDescent="0.25">
      <c r="A9" s="15" t="s">
        <v>16</v>
      </c>
      <c r="B9" s="56">
        <v>0</v>
      </c>
      <c r="C9" s="56">
        <v>5150.8999999999996</v>
      </c>
      <c r="D9" s="56">
        <f>B9/C9*100</f>
        <v>0</v>
      </c>
      <c r="E9" s="44">
        <v>150</v>
      </c>
      <c r="F9" s="37">
        <f t="shared" ref="F9:F15" si="0">E9*Р1_W</f>
        <v>15</v>
      </c>
    </row>
    <row r="10" spans="1:6" ht="26.4" customHeight="1" x14ac:dyDescent="0.25">
      <c r="A10" s="15" t="s">
        <v>17</v>
      </c>
      <c r="B10" s="54" t="s">
        <v>38</v>
      </c>
      <c r="C10" s="54" t="s">
        <v>38</v>
      </c>
      <c r="D10" s="54" t="s">
        <v>38</v>
      </c>
      <c r="E10" s="54" t="s">
        <v>38</v>
      </c>
      <c r="F10" s="54" t="s">
        <v>38</v>
      </c>
    </row>
    <row r="11" spans="1:6" ht="26.4" x14ac:dyDescent="0.25">
      <c r="A11" s="15" t="s">
        <v>18</v>
      </c>
      <c r="B11" s="56">
        <v>0</v>
      </c>
      <c r="C11" s="56">
        <v>737753.9</v>
      </c>
      <c r="D11" s="56">
        <f>B11/C11*100</f>
        <v>0</v>
      </c>
      <c r="E11" s="44">
        <v>150</v>
      </c>
      <c r="F11" s="37">
        <f t="shared" si="0"/>
        <v>15</v>
      </c>
    </row>
    <row r="12" spans="1:6" ht="31.2" x14ac:dyDescent="0.25">
      <c r="A12" s="15" t="s">
        <v>19</v>
      </c>
      <c r="B12" s="54" t="s">
        <v>38</v>
      </c>
      <c r="C12" s="54" t="s">
        <v>38</v>
      </c>
      <c r="D12" s="54" t="s">
        <v>38</v>
      </c>
      <c r="E12" s="54" t="s">
        <v>38</v>
      </c>
      <c r="F12" s="54" t="s">
        <v>38</v>
      </c>
    </row>
    <row r="13" spans="1:6" ht="28.8" customHeight="1" x14ac:dyDescent="0.25">
      <c r="A13" s="15" t="s">
        <v>20</v>
      </c>
      <c r="B13" s="54" t="s">
        <v>38</v>
      </c>
      <c r="C13" s="54" t="s">
        <v>38</v>
      </c>
      <c r="D13" s="54" t="s">
        <v>38</v>
      </c>
      <c r="E13" s="54" t="s">
        <v>38</v>
      </c>
      <c r="F13" s="54" t="s">
        <v>38</v>
      </c>
    </row>
    <row r="14" spans="1:6" ht="26.4" x14ac:dyDescent="0.25">
      <c r="A14" s="15" t="s">
        <v>60</v>
      </c>
      <c r="B14" s="56">
        <v>0</v>
      </c>
      <c r="C14" s="56">
        <v>112577.1</v>
      </c>
      <c r="D14" s="56">
        <f>B14/C14*100</f>
        <v>0</v>
      </c>
      <c r="E14" s="44">
        <v>150</v>
      </c>
      <c r="F14" s="37">
        <f t="shared" si="0"/>
        <v>15</v>
      </c>
    </row>
    <row r="15" spans="1:6" ht="26.4" x14ac:dyDescent="0.25">
      <c r="A15" s="15" t="s">
        <v>21</v>
      </c>
      <c r="B15" s="56">
        <v>0</v>
      </c>
      <c r="C15" s="56">
        <v>97303.6</v>
      </c>
      <c r="D15" s="56">
        <f>B15/C15*100</f>
        <v>0</v>
      </c>
      <c r="E15" s="44">
        <v>150</v>
      </c>
      <c r="F15" s="37">
        <f t="shared" si="0"/>
        <v>15</v>
      </c>
    </row>
    <row r="16" spans="1:6" x14ac:dyDescent="0.25">
      <c r="A16" s="16" t="s">
        <v>58</v>
      </c>
      <c r="B16" s="57">
        <f>SUM(B9:B15)</f>
        <v>0</v>
      </c>
      <c r="C16" s="57">
        <f>SUM(C9:C15)</f>
        <v>952785.5</v>
      </c>
      <c r="D16" s="57">
        <f>SUM(D9:D15)</f>
        <v>0</v>
      </c>
      <c r="E16" s="47">
        <f>SUM(E9:E15)</f>
        <v>600</v>
      </c>
      <c r="F16" s="48">
        <f>SUM(F9:F15)</f>
        <v>60</v>
      </c>
    </row>
  </sheetData>
  <protectedRanges>
    <protectedRange sqref="B9 B11 B14:B16" name="krista_tr_16090_0_4_7"/>
    <protectedRange sqref="C9 C11 C14:C16" name="krista_tr_16091_0_4_7"/>
    <protectedRange sqref="D9 D11 D14:D16" name="krista_tr_205_0_4_7"/>
    <protectedRange sqref="E9 E11 E14:E16" name="krista_tr_17884_0_4_7"/>
    <protectedRange sqref="F9 F11 F14:F16" name="krista_tr_207_0_4_7"/>
    <protectedRange sqref="B10" name="krista_tr_1_22_4_3"/>
    <protectedRange sqref="C10:F10" name="krista_tr_1_22_4_3_1"/>
    <protectedRange sqref="B12:F13" name="krista_tr_1_22_4_3_3"/>
  </protectedRanges>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24</vt:i4>
      </vt:variant>
      <vt:variant>
        <vt:lpstr>Именованные диапазоны</vt:lpstr>
      </vt:variant>
      <vt:variant>
        <vt:i4>21</vt:i4>
      </vt:variant>
    </vt:vector>
  </HeadingPairs>
  <TitlesOfParts>
    <vt:vector size="45" baseType="lpstr">
      <vt:lpstr>Исходные данные для мониторинга</vt:lpstr>
      <vt:lpstr>Р1.1</vt:lpstr>
      <vt:lpstr>Р1.2</vt:lpstr>
      <vt:lpstr>Р2.1</vt:lpstr>
      <vt:lpstr>Р3.1</vt:lpstr>
      <vt:lpstr>Р3.2</vt:lpstr>
      <vt:lpstr>Р3.3</vt:lpstr>
      <vt:lpstr>Р4.1</vt:lpstr>
      <vt:lpstr>Р4.2</vt:lpstr>
      <vt:lpstr>Р4.3</vt:lpstr>
      <vt:lpstr>Р5.1</vt:lpstr>
      <vt:lpstr>Р5.2</vt:lpstr>
      <vt:lpstr>Р5.3</vt:lpstr>
      <vt:lpstr>Р5.4</vt:lpstr>
      <vt:lpstr>Р5.5</vt:lpstr>
      <vt:lpstr>Р6.1 </vt:lpstr>
      <vt:lpstr>Р6.2</vt:lpstr>
      <vt:lpstr>Р7.1</vt:lpstr>
      <vt:lpstr>Р8.1</vt:lpstr>
      <vt:lpstr>Р8.2</vt:lpstr>
      <vt:lpstr>Значения индикаторов</vt:lpstr>
      <vt:lpstr>Взвешенная оценка индикаторов</vt:lpstr>
      <vt:lpstr>Рейтинговая оценка</vt:lpstr>
      <vt:lpstr>Итоговый рейтинг</vt:lpstr>
      <vt:lpstr>'Итоговый рейтинг'!Р1_W</vt:lpstr>
      <vt:lpstr>Р1.1!Р1_W</vt:lpstr>
      <vt:lpstr>Р1.2!Р1_W</vt:lpstr>
      <vt:lpstr>Р2.1!Р1_W</vt:lpstr>
      <vt:lpstr>Р3.1!Р1_W</vt:lpstr>
      <vt:lpstr>Р3.2!Р1_W</vt:lpstr>
      <vt:lpstr>Р3.3!Р1_W</vt:lpstr>
      <vt:lpstr>Р4.1!Р1_W</vt:lpstr>
      <vt:lpstr>Р4.2!Р1_W</vt:lpstr>
      <vt:lpstr>Р4.3!Р1_W</vt:lpstr>
      <vt:lpstr>Р5.1!Р1_W</vt:lpstr>
      <vt:lpstr>Р5.2!Р1_W</vt:lpstr>
      <vt:lpstr>Р5.3!Р1_W</vt:lpstr>
      <vt:lpstr>Р5.4!Р1_W</vt:lpstr>
      <vt:lpstr>Р5.5!Р1_W</vt:lpstr>
      <vt:lpstr>'Р6.1 '!Р1_W</vt:lpstr>
      <vt:lpstr>Р6.2!Р1_W</vt:lpstr>
      <vt:lpstr>Р7.1!Р1_W</vt:lpstr>
      <vt:lpstr>Р8.1!Р1_W</vt:lpstr>
      <vt:lpstr>Р8.2!Р1_W</vt:lpstr>
      <vt:lpstr>'Рейтинговая оценка'!Р1_W</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2021-02-19T06:09:02Z</dcterms:created>
  <dcterms:modified xsi:type="dcterms:W3CDTF">2024-04-18T13:42:32Z</dcterms:modified>
</cp:coreProperties>
</file>