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 tabRatio="601"/>
  </bookViews>
  <sheets>
    <sheet name="исп. дог. упр. на 01.04.2017г." sheetId="144" r:id="rId1"/>
  </sheets>
  <calcPr calcId="125725"/>
</workbook>
</file>

<file path=xl/calcChain.xml><?xml version="1.0" encoding="utf-8"?>
<calcChain xmlns="http://schemas.openxmlformats.org/spreadsheetml/2006/main">
  <c r="AA253" i="144"/>
  <c r="X253"/>
  <c r="Q253"/>
  <c r="P253"/>
  <c r="O253"/>
  <c r="N253"/>
  <c r="K253"/>
  <c r="H253"/>
  <c r="I222"/>
  <c r="I226"/>
  <c r="I234"/>
  <c r="I239"/>
  <c r="I241"/>
  <c r="I248"/>
  <c r="I290"/>
  <c r="I285"/>
  <c r="A222"/>
  <c r="A242" s="1"/>
  <c r="CG208"/>
  <c r="AQ222"/>
  <c r="AN222"/>
  <c r="AM222"/>
  <c r="AL222"/>
  <c r="AK222"/>
  <c r="AK242" s="1"/>
  <c r="AK291" s="1"/>
  <c r="AJ222"/>
  <c r="AJ242" s="1"/>
  <c r="AJ291" s="1"/>
  <c r="AI222"/>
  <c r="AI242" s="1"/>
  <c r="AI291" s="1"/>
  <c r="AH222"/>
  <c r="AH242" s="1"/>
  <c r="AH291" s="1"/>
  <c r="CB220"/>
  <c r="CC220" s="1"/>
  <c r="CB219"/>
  <c r="CC219" s="1"/>
  <c r="CB218"/>
  <c r="CC218" s="1"/>
  <c r="CB217"/>
  <c r="CC217" s="1"/>
  <c r="CB216"/>
  <c r="CC216" s="1"/>
  <c r="CB215"/>
  <c r="CC215" s="1"/>
  <c r="CB214"/>
  <c r="CC214" s="1"/>
  <c r="CB213"/>
  <c r="CC213" s="1"/>
  <c r="CB212"/>
  <c r="CB211"/>
  <c r="CC211" s="1"/>
  <c r="CB225"/>
  <c r="CC225" s="1"/>
  <c r="CB224"/>
  <c r="CB233"/>
  <c r="CC233" s="1"/>
  <c r="CB232"/>
  <c r="CC232" s="1"/>
  <c r="CB231"/>
  <c r="CC231" s="1"/>
  <c r="CB230"/>
  <c r="CC230" s="1"/>
  <c r="CB229"/>
  <c r="CC229" s="1"/>
  <c r="CB228"/>
  <c r="CB238"/>
  <c r="CC238" s="1"/>
  <c r="CB237"/>
  <c r="CB236"/>
  <c r="CB240"/>
  <c r="CC240" s="1"/>
  <c r="CC241" s="1"/>
  <c r="CB246"/>
  <c r="CC246" s="1"/>
  <c r="CC248" s="1"/>
  <c r="CB245"/>
  <c r="CC245" s="1"/>
  <c r="CB252"/>
  <c r="CC252" s="1"/>
  <c r="CB251"/>
  <c r="CC251" s="1"/>
  <c r="CB250"/>
  <c r="CC250" s="1"/>
  <c r="CB270"/>
  <c r="CC270" s="1"/>
  <c r="CB269"/>
  <c r="CC269" s="1"/>
  <c r="CB268"/>
  <c r="CC268" s="1"/>
  <c r="CB267"/>
  <c r="CC267" s="1"/>
  <c r="CB266"/>
  <c r="CC266" s="1"/>
  <c r="CB265"/>
  <c r="CC265" s="1"/>
  <c r="CB264"/>
  <c r="CC264" s="1"/>
  <c r="CB263"/>
  <c r="CC263" s="1"/>
  <c r="CB262"/>
  <c r="CC262" s="1"/>
  <c r="CB261"/>
  <c r="CC261" s="1"/>
  <c r="CB260"/>
  <c r="CC260" s="1"/>
  <c r="CB259"/>
  <c r="CC259" s="1"/>
  <c r="CB258"/>
  <c r="CC258" s="1"/>
  <c r="CB257"/>
  <c r="CC257" s="1"/>
  <c r="CB256"/>
  <c r="CC256" s="1"/>
  <c r="CB255"/>
  <c r="CC255" s="1"/>
  <c r="CB278"/>
  <c r="CC278" s="1"/>
  <c r="CB277"/>
  <c r="CC277" s="1"/>
  <c r="CB276"/>
  <c r="CC276" s="1"/>
  <c r="CB275"/>
  <c r="CC275" s="1"/>
  <c r="CB274"/>
  <c r="CC274" s="1"/>
  <c r="CB273"/>
  <c r="CC273" s="1"/>
  <c r="CB283"/>
  <c r="CC283" s="1"/>
  <c r="CB282"/>
  <c r="CC282" s="1"/>
  <c r="CB281"/>
  <c r="CC281"/>
  <c r="CC288"/>
  <c r="CC290" s="1"/>
  <c r="CB288"/>
  <c r="CB287"/>
  <c r="CC287" s="1"/>
  <c r="BU268"/>
  <c r="BU267"/>
  <c r="BQ269"/>
  <c r="BM262"/>
  <c r="BL283"/>
  <c r="BM283" s="1"/>
  <c r="BL282"/>
  <c r="BM282" s="1"/>
  <c r="BL281"/>
  <c r="BM281" s="1"/>
  <c r="BM251"/>
  <c r="BM250"/>
  <c r="BZ240"/>
  <c r="BY240"/>
  <c r="BY241" s="1"/>
  <c r="BX240"/>
  <c r="BR231"/>
  <c r="BQ215"/>
  <c r="BR215" s="1"/>
  <c r="BQ238"/>
  <c r="BR238" s="1"/>
  <c r="BP238"/>
  <c r="BQ237"/>
  <c r="BR237" s="1"/>
  <c r="BP237"/>
  <c r="BQ236"/>
  <c r="BR236" s="1"/>
  <c r="BP236"/>
  <c r="BQ233"/>
  <c r="BR233" s="1"/>
  <c r="BP233"/>
  <c r="BQ232"/>
  <c r="BR232" s="1"/>
  <c r="BP232"/>
  <c r="BQ231"/>
  <c r="BP231"/>
  <c r="BQ230"/>
  <c r="BR230" s="1"/>
  <c r="BR234" s="1"/>
  <c r="BP230"/>
  <c r="BQ229"/>
  <c r="BR229" s="1"/>
  <c r="BP229"/>
  <c r="BQ228"/>
  <c r="BR228" s="1"/>
  <c r="BP228"/>
  <c r="BQ225"/>
  <c r="BR225" s="1"/>
  <c r="BP225"/>
  <c r="BQ224"/>
  <c r="BR224" s="1"/>
  <c r="BP224"/>
  <c r="BC207"/>
  <c r="BV183" s="1"/>
  <c r="BB207"/>
  <c r="BA207"/>
  <c r="BT31" s="1"/>
  <c r="BU82"/>
  <c r="BU83"/>
  <c r="BT83"/>
  <c r="BT82"/>
  <c r="BU122"/>
  <c r="BT122"/>
  <c r="BU121"/>
  <c r="BT121"/>
  <c r="BU120"/>
  <c r="BT120"/>
  <c r="BU119"/>
  <c r="BT119"/>
  <c r="BU118"/>
  <c r="BT118"/>
  <c r="BU117"/>
  <c r="BT117"/>
  <c r="BU116"/>
  <c r="BT116"/>
  <c r="BU115"/>
  <c r="BT115"/>
  <c r="BU114"/>
  <c r="BT114"/>
  <c r="BU113"/>
  <c r="BT113"/>
  <c r="BU123"/>
  <c r="BT123"/>
  <c r="BM211"/>
  <c r="BM238"/>
  <c r="BL238"/>
  <c r="BM237"/>
  <c r="BL237"/>
  <c r="BL239" s="1"/>
  <c r="BM236"/>
  <c r="BM239" s="1"/>
  <c r="BL236"/>
  <c r="BM233"/>
  <c r="BL233"/>
  <c r="BM232"/>
  <c r="BL232"/>
  <c r="BM231"/>
  <c r="BL231"/>
  <c r="BM230"/>
  <c r="BL230"/>
  <c r="BM229"/>
  <c r="BL229"/>
  <c r="BL234" s="1"/>
  <c r="BM228"/>
  <c r="BM234" s="1"/>
  <c r="BL228"/>
  <c r="BM225"/>
  <c r="BL225"/>
  <c r="BL226" s="1"/>
  <c r="BM224"/>
  <c r="BM226" s="1"/>
  <c r="BL224"/>
  <c r="BL241"/>
  <c r="BU18"/>
  <c r="BT18"/>
  <c r="BZ208"/>
  <c r="BY208"/>
  <c r="BX208"/>
  <c r="CD290"/>
  <c r="CD239"/>
  <c r="BZ290"/>
  <c r="BZ239"/>
  <c r="BY239"/>
  <c r="BX239"/>
  <c r="BV290"/>
  <c r="BT239"/>
  <c r="BV239"/>
  <c r="BU239"/>
  <c r="BR290"/>
  <c r="CB181"/>
  <c r="CB56"/>
  <c r="BP81"/>
  <c r="BH211"/>
  <c r="AV211"/>
  <c r="AV222"/>
  <c r="AR211"/>
  <c r="AR222" s="1"/>
  <c r="BK222"/>
  <c r="BJ222"/>
  <c r="BI222"/>
  <c r="BI242" s="1"/>
  <c r="BG222"/>
  <c r="BF222"/>
  <c r="BE222"/>
  <c r="BD222"/>
  <c r="BC222"/>
  <c r="BB222"/>
  <c r="BA222"/>
  <c r="AZ222"/>
  <c r="AY222"/>
  <c r="AX222"/>
  <c r="AW222"/>
  <c r="AU222"/>
  <c r="AT222"/>
  <c r="AS222"/>
  <c r="BK221"/>
  <c r="BJ221"/>
  <c r="BI221"/>
  <c r="BG221"/>
  <c r="BF221"/>
  <c r="BE221"/>
  <c r="BD221"/>
  <c r="BC221"/>
  <c r="BB221"/>
  <c r="BA221"/>
  <c r="AZ221"/>
  <c r="AY221"/>
  <c r="AX221"/>
  <c r="BQ212" s="1"/>
  <c r="BR212" s="1"/>
  <c r="AW221"/>
  <c r="AU221"/>
  <c r="AT221"/>
  <c r="AS221"/>
  <c r="BL219"/>
  <c r="BK207"/>
  <c r="CD50" s="1"/>
  <c r="BJ207"/>
  <c r="BI207"/>
  <c r="CB117" s="1"/>
  <c r="BH207"/>
  <c r="BG207"/>
  <c r="BZ157" s="1"/>
  <c r="BF207"/>
  <c r="BE207"/>
  <c r="BX147" s="1"/>
  <c r="BD207"/>
  <c r="AZ207"/>
  <c r="AY207"/>
  <c r="BR206" s="1"/>
  <c r="AX207"/>
  <c r="AW207"/>
  <c r="BP203" s="1"/>
  <c r="AU207"/>
  <c r="AT207"/>
  <c r="AS207"/>
  <c r="BL216"/>
  <c r="CD241"/>
  <c r="BV241"/>
  <c r="BU241"/>
  <c r="BT241"/>
  <c r="BR241"/>
  <c r="BQ241"/>
  <c r="BP241"/>
  <c r="BK247"/>
  <c r="BJ247"/>
  <c r="BI247"/>
  <c r="BH247"/>
  <c r="BG247"/>
  <c r="BF247"/>
  <c r="BE247"/>
  <c r="BD247"/>
  <c r="BC247"/>
  <c r="BV246" s="1"/>
  <c r="BB247"/>
  <c r="BA247"/>
  <c r="AZ247"/>
  <c r="AY247"/>
  <c r="BR245" s="1"/>
  <c r="BR248" s="1"/>
  <c r="AX247"/>
  <c r="BQ245" s="1"/>
  <c r="AW247"/>
  <c r="AV247"/>
  <c r="AU247"/>
  <c r="AT247"/>
  <c r="BM245" s="1"/>
  <c r="AS247"/>
  <c r="BL246" s="1"/>
  <c r="AR247"/>
  <c r="BK253"/>
  <c r="BJ253"/>
  <c r="BI253"/>
  <c r="BH253"/>
  <c r="BG253"/>
  <c r="BF253"/>
  <c r="BE253"/>
  <c r="BD253"/>
  <c r="BC253"/>
  <c r="BV252" s="1"/>
  <c r="BB253"/>
  <c r="BU250" s="1"/>
  <c r="BA253"/>
  <c r="BT252" s="1"/>
  <c r="AZ253"/>
  <c r="AY253"/>
  <c r="BR250" s="1"/>
  <c r="AX253"/>
  <c r="AW253"/>
  <c r="AV253"/>
  <c r="AU253"/>
  <c r="BN252" s="1"/>
  <c r="AT253"/>
  <c r="BM252" s="1"/>
  <c r="AS253"/>
  <c r="AR253"/>
  <c r="BK271"/>
  <c r="BJ271"/>
  <c r="BI271"/>
  <c r="BH271"/>
  <c r="BG271"/>
  <c r="BF271"/>
  <c r="BE271"/>
  <c r="BD271"/>
  <c r="BC271"/>
  <c r="BV267" s="1"/>
  <c r="BB271"/>
  <c r="BU269" s="1"/>
  <c r="BA271"/>
  <c r="BT268" s="1"/>
  <c r="AZ271"/>
  <c r="AY271"/>
  <c r="BR268" s="1"/>
  <c r="AX271"/>
  <c r="AW271"/>
  <c r="BP269" s="1"/>
  <c r="AV271"/>
  <c r="AU271"/>
  <c r="BN262" s="1"/>
  <c r="AT271"/>
  <c r="BM263" s="1"/>
  <c r="AS271"/>
  <c r="BL267" s="1"/>
  <c r="AR271"/>
  <c r="BK289"/>
  <c r="BJ289"/>
  <c r="BI289"/>
  <c r="BH289"/>
  <c r="BG289"/>
  <c r="BF289"/>
  <c r="BE289"/>
  <c r="BD289"/>
  <c r="BC289"/>
  <c r="BB289"/>
  <c r="BA289"/>
  <c r="AZ289"/>
  <c r="AY289"/>
  <c r="AX289"/>
  <c r="AW289"/>
  <c r="AV289"/>
  <c r="AU289"/>
  <c r="AT289"/>
  <c r="AS289"/>
  <c r="AR289"/>
  <c r="BK279"/>
  <c r="BJ279"/>
  <c r="BI279"/>
  <c r="BH279"/>
  <c r="BG279"/>
  <c r="BF279"/>
  <c r="BE279"/>
  <c r="BD279"/>
  <c r="BC279"/>
  <c r="BV273" s="1"/>
  <c r="BB279"/>
  <c r="BU274" s="1"/>
  <c r="BA279"/>
  <c r="BT273" s="1"/>
  <c r="AZ279"/>
  <c r="AY279"/>
  <c r="BR277" s="1"/>
  <c r="AX279"/>
  <c r="AW279"/>
  <c r="AV279"/>
  <c r="AU279"/>
  <c r="AT279"/>
  <c r="AS279"/>
  <c r="BL278" s="1"/>
  <c r="BM278" s="1"/>
  <c r="BL275"/>
  <c r="BM275" s="1"/>
  <c r="AR279"/>
  <c r="BK284"/>
  <c r="BJ284"/>
  <c r="BI284"/>
  <c r="BH284"/>
  <c r="BG284"/>
  <c r="BF284"/>
  <c r="BE284"/>
  <c r="BD284"/>
  <c r="BC284"/>
  <c r="BB284"/>
  <c r="BA284"/>
  <c r="AZ284"/>
  <c r="AY284"/>
  <c r="AX284"/>
  <c r="AW284"/>
  <c r="BP283" s="1"/>
  <c r="BQ283" s="1"/>
  <c r="AV284"/>
  <c r="AU284"/>
  <c r="AT284"/>
  <c r="AS284"/>
  <c r="AR284"/>
  <c r="CI208"/>
  <c r="CH208"/>
  <c r="CF208"/>
  <c r="CE208"/>
  <c r="CA208"/>
  <c r="BW208"/>
  <c r="BS208"/>
  <c r="BO208"/>
  <c r="CJ222"/>
  <c r="CI222"/>
  <c r="CH222"/>
  <c r="CG222"/>
  <c r="CF222"/>
  <c r="CE222"/>
  <c r="CA222"/>
  <c r="BW222"/>
  <c r="BS222"/>
  <c r="BO222"/>
  <c r="CI226"/>
  <c r="CH226"/>
  <c r="CG226"/>
  <c r="CF226"/>
  <c r="CE226"/>
  <c r="CE242" s="1"/>
  <c r="CA226"/>
  <c r="BW226"/>
  <c r="BS226"/>
  <c r="BO226"/>
  <c r="BK226"/>
  <c r="CI234"/>
  <c r="CH234"/>
  <c r="CG234"/>
  <c r="CF234"/>
  <c r="CE234"/>
  <c r="CA234"/>
  <c r="BW234"/>
  <c r="BW242" s="1"/>
  <c r="BS234"/>
  <c r="BO234"/>
  <c r="CI239"/>
  <c r="CH239"/>
  <c r="CG239"/>
  <c r="CF239"/>
  <c r="CE239"/>
  <c r="CA239"/>
  <c r="BW239"/>
  <c r="BS239"/>
  <c r="BO239"/>
  <c r="CL241"/>
  <c r="CK241"/>
  <c r="CJ241"/>
  <c r="CI241"/>
  <c r="CH241"/>
  <c r="CH242" s="1"/>
  <c r="CG241"/>
  <c r="CF241"/>
  <c r="CE241"/>
  <c r="CA241"/>
  <c r="BW241"/>
  <c r="BS241"/>
  <c r="BO241"/>
  <c r="BK241"/>
  <c r="CL290"/>
  <c r="CK290"/>
  <c r="CJ290"/>
  <c r="CI290"/>
  <c r="CH290"/>
  <c r="CG290"/>
  <c r="CF290"/>
  <c r="CE290"/>
  <c r="CA290"/>
  <c r="BW290"/>
  <c r="BS290"/>
  <c r="BO290"/>
  <c r="BN290"/>
  <c r="CL285"/>
  <c r="CK285"/>
  <c r="CJ285"/>
  <c r="CI285"/>
  <c r="CH285"/>
  <c r="CG285"/>
  <c r="CF285"/>
  <c r="CE285"/>
  <c r="CA285"/>
  <c r="BW285"/>
  <c r="BS285"/>
  <c r="BO285"/>
  <c r="CL248"/>
  <c r="CK248"/>
  <c r="CJ248"/>
  <c r="CI248"/>
  <c r="CH248"/>
  <c r="CG248"/>
  <c r="CF248"/>
  <c r="CE248"/>
  <c r="CA248"/>
  <c r="BW248"/>
  <c r="BS248"/>
  <c r="BO248"/>
  <c r="CL239"/>
  <c r="CK239"/>
  <c r="CJ239"/>
  <c r="CL234"/>
  <c r="CK234"/>
  <c r="CJ234"/>
  <c r="CL226"/>
  <c r="CK226"/>
  <c r="CJ226"/>
  <c r="CL222"/>
  <c r="CK222"/>
  <c r="CL208"/>
  <c r="CK208"/>
  <c r="CJ208"/>
  <c r="AB285"/>
  <c r="AB283"/>
  <c r="AB282"/>
  <c r="AB281"/>
  <c r="AB276"/>
  <c r="AB275"/>
  <c r="AB274"/>
  <c r="AB273"/>
  <c r="AB278"/>
  <c r="AB277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2"/>
  <c r="AB251"/>
  <c r="AB250"/>
  <c r="AB290"/>
  <c r="AB288"/>
  <c r="AB287"/>
  <c r="AB248"/>
  <c r="AB246"/>
  <c r="AB245"/>
  <c r="AB242"/>
  <c r="AB229"/>
  <c r="AB240"/>
  <c r="AB238"/>
  <c r="AB237"/>
  <c r="AB236"/>
  <c r="AB233"/>
  <c r="AB232"/>
  <c r="AB231"/>
  <c r="AB230"/>
  <c r="AB228"/>
  <c r="AB225"/>
  <c r="AB224"/>
  <c r="AB220"/>
  <c r="AB219"/>
  <c r="AB218"/>
  <c r="AB217"/>
  <c r="AB216"/>
  <c r="AB215"/>
  <c r="AB214"/>
  <c r="AB213"/>
  <c r="AB212"/>
  <c r="AB211"/>
  <c r="AB208"/>
  <c r="M90"/>
  <c r="Z90"/>
  <c r="R90"/>
  <c r="AB90"/>
  <c r="AB79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89"/>
  <c r="AB88"/>
  <c r="AB87"/>
  <c r="AB86"/>
  <c r="AB85"/>
  <c r="AB84"/>
  <c r="AB83"/>
  <c r="AB82"/>
  <c r="AB81"/>
  <c r="AB80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BK208"/>
  <c r="BJ208"/>
  <c r="BI208"/>
  <c r="BH208"/>
  <c r="BG208"/>
  <c r="BF208"/>
  <c r="BE208"/>
  <c r="BD208"/>
  <c r="BC208"/>
  <c r="BB208"/>
  <c r="BA208"/>
  <c r="AZ208"/>
  <c r="AY208"/>
  <c r="AX208"/>
  <c r="AW208"/>
  <c r="BJ226"/>
  <c r="BI226"/>
  <c r="BH226"/>
  <c r="BG226"/>
  <c r="BF226"/>
  <c r="BE226"/>
  <c r="BD226"/>
  <c r="BC226"/>
  <c r="BB226"/>
  <c r="BA226"/>
  <c r="AZ226"/>
  <c r="AY226"/>
  <c r="AX226"/>
  <c r="AW226"/>
  <c r="AV226"/>
  <c r="BK234"/>
  <c r="BJ234"/>
  <c r="BI234"/>
  <c r="BH234"/>
  <c r="BG234"/>
  <c r="BF234"/>
  <c r="BE234"/>
  <c r="BD234"/>
  <c r="BC234"/>
  <c r="BB234"/>
  <c r="BA234"/>
  <c r="AZ234"/>
  <c r="AY234"/>
  <c r="AX234"/>
  <c r="AW234"/>
  <c r="AV234"/>
  <c r="BK239"/>
  <c r="BJ239"/>
  <c r="BI239"/>
  <c r="BH239"/>
  <c r="BG239"/>
  <c r="BF239"/>
  <c r="BE239"/>
  <c r="BD239"/>
  <c r="BD242" s="1"/>
  <c r="BC239"/>
  <c r="BB239"/>
  <c r="BA239"/>
  <c r="AZ239"/>
  <c r="AY239"/>
  <c r="AX239"/>
  <c r="AW239"/>
  <c r="AV239"/>
  <c r="BJ241"/>
  <c r="BJ242" s="1"/>
  <c r="BI241"/>
  <c r="BH241"/>
  <c r="BG241"/>
  <c r="BF241"/>
  <c r="BF242" s="1"/>
  <c r="BE241"/>
  <c r="BD241"/>
  <c r="BC241"/>
  <c r="BB241"/>
  <c r="BB242" s="1"/>
  <c r="BA241"/>
  <c r="BA242"/>
  <c r="AZ241"/>
  <c r="AZ242" s="1"/>
  <c r="AY241"/>
  <c r="AX241"/>
  <c r="AW241"/>
  <c r="AV241"/>
  <c r="AV242" s="1"/>
  <c r="BK248"/>
  <c r="BJ248"/>
  <c r="BI248"/>
  <c r="BH248"/>
  <c r="BG248"/>
  <c r="BF248"/>
  <c r="BE248"/>
  <c r="BD248"/>
  <c r="BD291" s="1"/>
  <c r="BC248"/>
  <c r="BB248"/>
  <c r="BA248"/>
  <c r="AZ248"/>
  <c r="AY248"/>
  <c r="AX248"/>
  <c r="AW248"/>
  <c r="AV248"/>
  <c r="AU248"/>
  <c r="AT248"/>
  <c r="AS248"/>
  <c r="AR248"/>
  <c r="AQ248"/>
  <c r="AP248"/>
  <c r="AO248"/>
  <c r="AN248"/>
  <c r="AM248"/>
  <c r="BK285"/>
  <c r="BJ285"/>
  <c r="BI285"/>
  <c r="BH285"/>
  <c r="BG285"/>
  <c r="BF285"/>
  <c r="BE285"/>
  <c r="BD285"/>
  <c r="BC285"/>
  <c r="BB285"/>
  <c r="BA285"/>
  <c r="AZ285"/>
  <c r="AY285"/>
  <c r="AX285"/>
  <c r="AW285"/>
  <c r="AV285"/>
  <c r="BK290"/>
  <c r="BJ290"/>
  <c r="BI290"/>
  <c r="BI291" s="1"/>
  <c r="BH290"/>
  <c r="BG290"/>
  <c r="BF290"/>
  <c r="BE290"/>
  <c r="BE291" s="1"/>
  <c r="BD290"/>
  <c r="BC290"/>
  <c r="BB290"/>
  <c r="BA290"/>
  <c r="BA291" s="1"/>
  <c r="AZ290"/>
  <c r="AY290"/>
  <c r="AX290"/>
  <c r="AW290"/>
  <c r="AV290"/>
  <c r="AV200"/>
  <c r="AR200"/>
  <c r="AR207"/>
  <c r="AU208"/>
  <c r="AT208"/>
  <c r="AS208"/>
  <c r="AQ208"/>
  <c r="AP208"/>
  <c r="AO208"/>
  <c r="AN208"/>
  <c r="AM208"/>
  <c r="AL208"/>
  <c r="AP222"/>
  <c r="AO222"/>
  <c r="AU226"/>
  <c r="AT226"/>
  <c r="AS226"/>
  <c r="AR226"/>
  <c r="AQ226"/>
  <c r="AP226"/>
  <c r="AO226"/>
  <c r="AN226"/>
  <c r="AM226"/>
  <c r="AL226"/>
  <c r="AU234"/>
  <c r="AT234"/>
  <c r="AS234"/>
  <c r="AR234"/>
  <c r="AQ234"/>
  <c r="AP234"/>
  <c r="AO234"/>
  <c r="AN234"/>
  <c r="AM234"/>
  <c r="AL234"/>
  <c r="AU239"/>
  <c r="AU242" s="1"/>
  <c r="AT239"/>
  <c r="AT242" s="1"/>
  <c r="AS239"/>
  <c r="AR239"/>
  <c r="AQ239"/>
  <c r="AQ242" s="1"/>
  <c r="AP239"/>
  <c r="AP242" s="1"/>
  <c r="AO239"/>
  <c r="AN239"/>
  <c r="AM239"/>
  <c r="AM242" s="1"/>
  <c r="AL239"/>
  <c r="AL242" s="1"/>
  <c r="AU241"/>
  <c r="AT241"/>
  <c r="AS241"/>
  <c r="AS242" s="1"/>
  <c r="AR241"/>
  <c r="AQ241"/>
  <c r="AP241"/>
  <c r="AO241"/>
  <c r="AO242" s="1"/>
  <c r="AN241"/>
  <c r="AM241"/>
  <c r="AL241"/>
  <c r="AP290"/>
  <c r="AO290"/>
  <c r="AM290"/>
  <c r="AL290"/>
  <c r="AT285"/>
  <c r="AU285"/>
  <c r="AS285"/>
  <c r="AR285"/>
  <c r="AQ285"/>
  <c r="AQ291" s="1"/>
  <c r="AP285"/>
  <c r="AO285"/>
  <c r="AM285"/>
  <c r="AL285"/>
  <c r="AL291" s="1"/>
  <c r="AN285"/>
  <c r="AU290"/>
  <c r="AT290"/>
  <c r="AS290"/>
  <c r="AR290"/>
  <c r="AQ290"/>
  <c r="AN290"/>
  <c r="Y222"/>
  <c r="X222"/>
  <c r="W222"/>
  <c r="V222"/>
  <c r="U222"/>
  <c r="T222"/>
  <c r="S222"/>
  <c r="Q222"/>
  <c r="P222"/>
  <c r="O222"/>
  <c r="N222"/>
  <c r="Y226"/>
  <c r="X226"/>
  <c r="W226"/>
  <c r="V226"/>
  <c r="U226"/>
  <c r="T226"/>
  <c r="S226"/>
  <c r="Q226"/>
  <c r="P226"/>
  <c r="O226"/>
  <c r="N226"/>
  <c r="Y234"/>
  <c r="X234"/>
  <c r="W234"/>
  <c r="W242" s="1"/>
  <c r="V234"/>
  <c r="U234"/>
  <c r="T234"/>
  <c r="S234"/>
  <c r="S242" s="1"/>
  <c r="Q234"/>
  <c r="P234"/>
  <c r="O234"/>
  <c r="N234"/>
  <c r="N242" s="1"/>
  <c r="Y239"/>
  <c r="X239"/>
  <c r="W239"/>
  <c r="V239"/>
  <c r="V242" s="1"/>
  <c r="U239"/>
  <c r="T239"/>
  <c r="S239"/>
  <c r="Q239"/>
  <c r="Q242" s="1"/>
  <c r="P239"/>
  <c r="O239"/>
  <c r="N239"/>
  <c r="Y241"/>
  <c r="Y242" s="1"/>
  <c r="X241"/>
  <c r="W241"/>
  <c r="V241"/>
  <c r="U241"/>
  <c r="T241"/>
  <c r="S241"/>
  <c r="Q241"/>
  <c r="P241"/>
  <c r="P242" s="1"/>
  <c r="P291" s="1"/>
  <c r="O241"/>
  <c r="N241"/>
  <c r="L241"/>
  <c r="L242"/>
  <c r="Y248"/>
  <c r="X248"/>
  <c r="W248"/>
  <c r="V248"/>
  <c r="V291" s="1"/>
  <c r="U248"/>
  <c r="T248"/>
  <c r="S248"/>
  <c r="Q248"/>
  <c r="P248"/>
  <c r="O248"/>
  <c r="N248"/>
  <c r="X285"/>
  <c r="W285"/>
  <c r="V285"/>
  <c r="U285"/>
  <c r="T285"/>
  <c r="S285"/>
  <c r="Q285"/>
  <c r="P285"/>
  <c r="O285"/>
  <c r="N285"/>
  <c r="Y290"/>
  <c r="X290"/>
  <c r="W290"/>
  <c r="W291" s="1"/>
  <c r="V290"/>
  <c r="U290"/>
  <c r="T290"/>
  <c r="S290"/>
  <c r="S291" s="1"/>
  <c r="Q290"/>
  <c r="P290"/>
  <c r="O290"/>
  <c r="N290"/>
  <c r="N291" s="1"/>
  <c r="M287"/>
  <c r="R238"/>
  <c r="M238"/>
  <c r="Z238" s="1"/>
  <c r="R237"/>
  <c r="M237"/>
  <c r="Z237" s="1"/>
  <c r="R236"/>
  <c r="M236"/>
  <c r="R240"/>
  <c r="R241" s="1"/>
  <c r="M240"/>
  <c r="Z240" s="1"/>
  <c r="Z241" s="1"/>
  <c r="R245"/>
  <c r="M245"/>
  <c r="R246"/>
  <c r="R248" s="1"/>
  <c r="M246"/>
  <c r="Z246" s="1"/>
  <c r="R252"/>
  <c r="M252"/>
  <c r="Y252" s="1"/>
  <c r="R251"/>
  <c r="M251"/>
  <c r="Z251" s="1"/>
  <c r="R250"/>
  <c r="M250"/>
  <c r="R270"/>
  <c r="M270"/>
  <c r="Z270" s="1"/>
  <c r="R269"/>
  <c r="M269"/>
  <c r="Z269" s="1"/>
  <c r="R268"/>
  <c r="M268"/>
  <c r="Z268" s="1"/>
  <c r="R267"/>
  <c r="M267"/>
  <c r="Z267" s="1"/>
  <c r="R266"/>
  <c r="M266"/>
  <c r="Z266"/>
  <c r="R265"/>
  <c r="M265"/>
  <c r="Z265"/>
  <c r="R264"/>
  <c r="M264"/>
  <c r="Z264" s="1"/>
  <c r="R263"/>
  <c r="M263"/>
  <c r="Z263" s="1"/>
  <c r="R262"/>
  <c r="M262"/>
  <c r="Z262" s="1"/>
  <c r="R261"/>
  <c r="M261"/>
  <c r="Z261" s="1"/>
  <c r="R260"/>
  <c r="M260"/>
  <c r="Z260" s="1"/>
  <c r="R259"/>
  <c r="M259"/>
  <c r="Z259" s="1"/>
  <c r="R258"/>
  <c r="M258"/>
  <c r="Z258" s="1"/>
  <c r="R257"/>
  <c r="M257"/>
  <c r="Z257" s="1"/>
  <c r="R256"/>
  <c r="M256"/>
  <c r="Z256" s="1"/>
  <c r="R255"/>
  <c r="M255"/>
  <c r="Z255" s="1"/>
  <c r="M273"/>
  <c r="Z273" s="1"/>
  <c r="R273"/>
  <c r="M274"/>
  <c r="Z274" s="1"/>
  <c r="R274"/>
  <c r="M275"/>
  <c r="Z275"/>
  <c r="R275"/>
  <c r="M276"/>
  <c r="Z276" s="1"/>
  <c r="R276"/>
  <c r="R278"/>
  <c r="M278"/>
  <c r="Z278" s="1"/>
  <c r="R277"/>
  <c r="M277"/>
  <c r="Z277" s="1"/>
  <c r="R288"/>
  <c r="M288"/>
  <c r="Z288" s="1"/>
  <c r="R287"/>
  <c r="R283"/>
  <c r="M283"/>
  <c r="Z283" s="1"/>
  <c r="R282"/>
  <c r="M282"/>
  <c r="R281"/>
  <c r="M281"/>
  <c r="Z281" s="1"/>
  <c r="R220"/>
  <c r="M220"/>
  <c r="Z220" s="1"/>
  <c r="R219"/>
  <c r="M219"/>
  <c r="Z219" s="1"/>
  <c r="R218"/>
  <c r="M218"/>
  <c r="Z218" s="1"/>
  <c r="R217"/>
  <c r="M217"/>
  <c r="Z217" s="1"/>
  <c r="R216"/>
  <c r="M216"/>
  <c r="Z216"/>
  <c r="R215"/>
  <c r="M215"/>
  <c r="Z215" s="1"/>
  <c r="R213"/>
  <c r="M213"/>
  <c r="M222" s="1"/>
  <c r="R212"/>
  <c r="M212"/>
  <c r="Z212"/>
  <c r="R211"/>
  <c r="M211"/>
  <c r="Z211" s="1"/>
  <c r="R214"/>
  <c r="M214"/>
  <c r="Z214" s="1"/>
  <c r="R225"/>
  <c r="M225"/>
  <c r="Z225" s="1"/>
  <c r="R224"/>
  <c r="M224"/>
  <c r="R233"/>
  <c r="R232"/>
  <c r="R231"/>
  <c r="R230"/>
  <c r="R228"/>
  <c r="M233"/>
  <c r="Z233" s="1"/>
  <c r="M232"/>
  <c r="Z232" s="1"/>
  <c r="M231"/>
  <c r="Z231" s="1"/>
  <c r="M230"/>
  <c r="Z230" s="1"/>
  <c r="M228"/>
  <c r="R229"/>
  <c r="M229"/>
  <c r="Z229" s="1"/>
  <c r="R183"/>
  <c r="M183"/>
  <c r="Z183" s="1"/>
  <c r="R78"/>
  <c r="M78"/>
  <c r="Z78" s="1"/>
  <c r="R36"/>
  <c r="M36"/>
  <c r="Z36" s="1"/>
  <c r="M44"/>
  <c r="Z44" s="1"/>
  <c r="R109"/>
  <c r="M109"/>
  <c r="Z109" s="1"/>
  <c r="R206"/>
  <c r="R205"/>
  <c r="R204"/>
  <c r="R203"/>
  <c r="R201"/>
  <c r="R200"/>
  <c r="R199"/>
  <c r="R198"/>
  <c r="R197"/>
  <c r="R196"/>
  <c r="R195"/>
  <c r="R194"/>
  <c r="R193"/>
  <c r="R192"/>
  <c r="Y208"/>
  <c r="X208"/>
  <c r="W208"/>
  <c r="V208"/>
  <c r="U208"/>
  <c r="T208"/>
  <c r="S208"/>
  <c r="Q208"/>
  <c r="P208"/>
  <c r="O208"/>
  <c r="N208"/>
  <c r="M206"/>
  <c r="Z206" s="1"/>
  <c r="M205"/>
  <c r="Z205" s="1"/>
  <c r="M204"/>
  <c r="Z204" s="1"/>
  <c r="M203"/>
  <c r="Z203" s="1"/>
  <c r="M201"/>
  <c r="Z201" s="1"/>
  <c r="M200"/>
  <c r="Z200" s="1"/>
  <c r="M199"/>
  <c r="Z199" s="1"/>
  <c r="M198"/>
  <c r="Z198" s="1"/>
  <c r="M197"/>
  <c r="Z197" s="1"/>
  <c r="M196"/>
  <c r="Z196" s="1"/>
  <c r="M195"/>
  <c r="Z195" s="1"/>
  <c r="M194"/>
  <c r="Z194"/>
  <c r="M193"/>
  <c r="Z193" s="1"/>
  <c r="M192"/>
  <c r="Z192" s="1"/>
  <c r="R66"/>
  <c r="R65"/>
  <c r="R64"/>
  <c r="R63"/>
  <c r="R62"/>
  <c r="R61"/>
  <c r="R98"/>
  <c r="R97"/>
  <c r="R96"/>
  <c r="R95"/>
  <c r="R94"/>
  <c r="R93"/>
  <c r="R92"/>
  <c r="R91"/>
  <c r="R89"/>
  <c r="R88"/>
  <c r="R87"/>
  <c r="R86"/>
  <c r="R85"/>
  <c r="R84"/>
  <c r="R83"/>
  <c r="R82"/>
  <c r="R81"/>
  <c r="R80"/>
  <c r="R79"/>
  <c r="M157"/>
  <c r="Z157" s="1"/>
  <c r="M169"/>
  <c r="Z169" s="1"/>
  <c r="M168"/>
  <c r="Z168" s="1"/>
  <c r="M167"/>
  <c r="Z167"/>
  <c r="M166"/>
  <c r="Z166" s="1"/>
  <c r="M165"/>
  <c r="Z165"/>
  <c r="M164"/>
  <c r="Z164" s="1"/>
  <c r="M163"/>
  <c r="Z163" s="1"/>
  <c r="M162"/>
  <c r="Z162" s="1"/>
  <c r="M161"/>
  <c r="Z161" s="1"/>
  <c r="M160"/>
  <c r="Z160" s="1"/>
  <c r="M159"/>
  <c r="Z159" s="1"/>
  <c r="M158"/>
  <c r="Z158" s="1"/>
  <c r="M156"/>
  <c r="Z156" s="1"/>
  <c r="M155"/>
  <c r="Z155" s="1"/>
  <c r="M154"/>
  <c r="Z154"/>
  <c r="M153"/>
  <c r="Z153" s="1"/>
  <c r="M152"/>
  <c r="Z152"/>
  <c r="M151"/>
  <c r="Z151" s="1"/>
  <c r="M150"/>
  <c r="Z150" s="1"/>
  <c r="M149"/>
  <c r="Z149" s="1"/>
  <c r="M148"/>
  <c r="Z148" s="1"/>
  <c r="M147"/>
  <c r="Z147" s="1"/>
  <c r="M146"/>
  <c r="Z146" s="1"/>
  <c r="M145"/>
  <c r="Z145" s="1"/>
  <c r="M144"/>
  <c r="Z144" s="1"/>
  <c r="M143"/>
  <c r="Z143" s="1"/>
  <c r="M142"/>
  <c r="Z142" s="1"/>
  <c r="M141"/>
  <c r="Z141" s="1"/>
  <c r="M140"/>
  <c r="Z140" s="1"/>
  <c r="M139"/>
  <c r="Z139" s="1"/>
  <c r="M138"/>
  <c r="Z138"/>
  <c r="M137"/>
  <c r="Z137" s="1"/>
  <c r="M136"/>
  <c r="Z136" s="1"/>
  <c r="M135"/>
  <c r="Z135" s="1"/>
  <c r="M134"/>
  <c r="Z134" s="1"/>
  <c r="M133"/>
  <c r="Z133" s="1"/>
  <c r="M132"/>
  <c r="Z132" s="1"/>
  <c r="M131"/>
  <c r="Z131" s="1"/>
  <c r="M130"/>
  <c r="Z130" s="1"/>
  <c r="M129"/>
  <c r="Z129" s="1"/>
  <c r="M128"/>
  <c r="Z128"/>
  <c r="M127"/>
  <c r="Z127" s="1"/>
  <c r="M126"/>
  <c r="Z126" s="1"/>
  <c r="M125"/>
  <c r="Z125" s="1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8"/>
  <c r="R107"/>
  <c r="R106"/>
  <c r="R105"/>
  <c r="R104"/>
  <c r="R103"/>
  <c r="R102"/>
  <c r="R101"/>
  <c r="R100"/>
  <c r="M123"/>
  <c r="Z123" s="1"/>
  <c r="M122"/>
  <c r="Z122"/>
  <c r="M121"/>
  <c r="Z121" s="1"/>
  <c r="M120"/>
  <c r="Z120" s="1"/>
  <c r="M119"/>
  <c r="Z119" s="1"/>
  <c r="M118"/>
  <c r="Z118" s="1"/>
  <c r="M117"/>
  <c r="Z117" s="1"/>
  <c r="M116"/>
  <c r="Z116" s="1"/>
  <c r="M115"/>
  <c r="Z115" s="1"/>
  <c r="M114"/>
  <c r="Z114" s="1"/>
  <c r="M113"/>
  <c r="Z113" s="1"/>
  <c r="M112"/>
  <c r="Z112" s="1"/>
  <c r="M111"/>
  <c r="Z111" s="1"/>
  <c r="R99"/>
  <c r="M18"/>
  <c r="Z18" s="1"/>
  <c r="M17"/>
  <c r="Z17" s="1"/>
  <c r="M16"/>
  <c r="Z16" s="1"/>
  <c r="M15"/>
  <c r="Z15" s="1"/>
  <c r="M14"/>
  <c r="Z14"/>
  <c r="M13"/>
  <c r="Z13" s="1"/>
  <c r="R59"/>
  <c r="R58"/>
  <c r="R57"/>
  <c r="R56"/>
  <c r="R55"/>
  <c r="R54"/>
  <c r="R53"/>
  <c r="R52"/>
  <c r="R51"/>
  <c r="R50"/>
  <c r="R49"/>
  <c r="R190"/>
  <c r="R189"/>
  <c r="R188"/>
  <c r="R187"/>
  <c r="R186"/>
  <c r="R185"/>
  <c r="R184"/>
  <c r="R182"/>
  <c r="R181"/>
  <c r="R180"/>
  <c r="R179"/>
  <c r="R178"/>
  <c r="R177"/>
  <c r="R176"/>
  <c r="R175"/>
  <c r="R174"/>
  <c r="R173"/>
  <c r="R172"/>
  <c r="R171"/>
  <c r="M190"/>
  <c r="Z190" s="1"/>
  <c r="M189"/>
  <c r="Z189" s="1"/>
  <c r="M188"/>
  <c r="Z188" s="1"/>
  <c r="M187"/>
  <c r="Z187" s="1"/>
  <c r="M186"/>
  <c r="Z186" s="1"/>
  <c r="M185"/>
  <c r="Z185" s="1"/>
  <c r="M184"/>
  <c r="Z184" s="1"/>
  <c r="M182"/>
  <c r="Z182"/>
  <c r="M181"/>
  <c r="Z181" s="1"/>
  <c r="M180"/>
  <c r="Z180" s="1"/>
  <c r="M179"/>
  <c r="Z179" s="1"/>
  <c r="M178"/>
  <c r="Z178" s="1"/>
  <c r="M177"/>
  <c r="Z177" s="1"/>
  <c r="M176"/>
  <c r="Z176"/>
  <c r="M175"/>
  <c r="Z175" s="1"/>
  <c r="M174"/>
  <c r="Z174" s="1"/>
  <c r="M173"/>
  <c r="Z173" s="1"/>
  <c r="M172"/>
  <c r="Z172" s="1"/>
  <c r="M171"/>
  <c r="Z171" s="1"/>
  <c r="R77"/>
  <c r="R76"/>
  <c r="R75"/>
  <c r="R74"/>
  <c r="R73"/>
  <c r="R72"/>
  <c r="R71"/>
  <c r="R70"/>
  <c r="R69"/>
  <c r="M108"/>
  <c r="Z108" s="1"/>
  <c r="M107"/>
  <c r="Z107" s="1"/>
  <c r="M106"/>
  <c r="Z106" s="1"/>
  <c r="M105"/>
  <c r="Z105" s="1"/>
  <c r="M104"/>
  <c r="Z104"/>
  <c r="M103"/>
  <c r="Z103" s="1"/>
  <c r="M102"/>
  <c r="Z102"/>
  <c r="M101"/>
  <c r="Z101" s="1"/>
  <c r="M100"/>
  <c r="Z100" s="1"/>
  <c r="M99"/>
  <c r="Z99" s="1"/>
  <c r="M98"/>
  <c r="Z98" s="1"/>
  <c r="M97"/>
  <c r="Z97" s="1"/>
  <c r="M96"/>
  <c r="Z96" s="1"/>
  <c r="M95"/>
  <c r="Z95" s="1"/>
  <c r="M94"/>
  <c r="Z94" s="1"/>
  <c r="M93"/>
  <c r="Z93" s="1"/>
  <c r="M92"/>
  <c r="Z92" s="1"/>
  <c r="M91"/>
  <c r="Z91" s="1"/>
  <c r="M89"/>
  <c r="Z89" s="1"/>
  <c r="M88"/>
  <c r="Z88" s="1"/>
  <c r="M87"/>
  <c r="Z87"/>
  <c r="M86"/>
  <c r="Z86" s="1"/>
  <c r="M85"/>
  <c r="Z85"/>
  <c r="M84"/>
  <c r="Z84" s="1"/>
  <c r="M83"/>
  <c r="Z83" s="1"/>
  <c r="M82"/>
  <c r="Z82" s="1"/>
  <c r="M81"/>
  <c r="Z81"/>
  <c r="M80"/>
  <c r="Z80" s="1"/>
  <c r="M79"/>
  <c r="Z79"/>
  <c r="M77"/>
  <c r="Z77" s="1"/>
  <c r="M76"/>
  <c r="Z76" s="1"/>
  <c r="M75"/>
  <c r="Z75" s="1"/>
  <c r="M74"/>
  <c r="Z74" s="1"/>
  <c r="M73"/>
  <c r="Z73" s="1"/>
  <c r="M72"/>
  <c r="Z72" s="1"/>
  <c r="M71"/>
  <c r="Z71" s="1"/>
  <c r="M70"/>
  <c r="Z70" s="1"/>
  <c r="M69"/>
  <c r="Z69" s="1"/>
  <c r="M66"/>
  <c r="Z66"/>
  <c r="M65"/>
  <c r="Z65" s="1"/>
  <c r="M64"/>
  <c r="Z64" s="1"/>
  <c r="M63"/>
  <c r="M62"/>
  <c r="Z62" s="1"/>
  <c r="M61"/>
  <c r="Z61" s="1"/>
  <c r="R47"/>
  <c r="R46"/>
  <c r="R45"/>
  <c r="R44"/>
  <c r="R43"/>
  <c r="R42"/>
  <c r="R41"/>
  <c r="R40"/>
  <c r="R39"/>
  <c r="R38"/>
  <c r="R37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48"/>
  <c r="M59"/>
  <c r="Z59" s="1"/>
  <c r="M58"/>
  <c r="Z58"/>
  <c r="M57"/>
  <c r="Z57" s="1"/>
  <c r="M56"/>
  <c r="Z56" s="1"/>
  <c r="M55"/>
  <c r="Z55" s="1"/>
  <c r="M54"/>
  <c r="Z54" s="1"/>
  <c r="M53"/>
  <c r="Z53" s="1"/>
  <c r="M52"/>
  <c r="Z52" s="1"/>
  <c r="M51"/>
  <c r="Z51" s="1"/>
  <c r="M50"/>
  <c r="Z50" s="1"/>
  <c r="M49"/>
  <c r="Z49" s="1"/>
  <c r="M48"/>
  <c r="Z48"/>
  <c r="M47"/>
  <c r="Z47" s="1"/>
  <c r="M46"/>
  <c r="Z46" s="1"/>
  <c r="M45"/>
  <c r="Z45" s="1"/>
  <c r="M43"/>
  <c r="Z43" s="1"/>
  <c r="M42"/>
  <c r="Z42" s="1"/>
  <c r="M41"/>
  <c r="Z41"/>
  <c r="M40"/>
  <c r="Z40" s="1"/>
  <c r="M39"/>
  <c r="Z39"/>
  <c r="M38"/>
  <c r="Z38" s="1"/>
  <c r="M37"/>
  <c r="Z37" s="1"/>
  <c r="M35"/>
  <c r="Z35" s="1"/>
  <c r="M34"/>
  <c r="Z34" s="1"/>
  <c r="M33"/>
  <c r="Z33" s="1"/>
  <c r="M32"/>
  <c r="Z32" s="1"/>
  <c r="M31"/>
  <c r="Z31" s="1"/>
  <c r="M30"/>
  <c r="Z30" s="1"/>
  <c r="M29"/>
  <c r="Z29" s="1"/>
  <c r="M28"/>
  <c r="Z28" s="1"/>
  <c r="M27"/>
  <c r="Z27" s="1"/>
  <c r="M26"/>
  <c r="Z26" s="1"/>
  <c r="M25"/>
  <c r="Z25" s="1"/>
  <c r="M24"/>
  <c r="Z24"/>
  <c r="M23"/>
  <c r="Z23" s="1"/>
  <c r="M22"/>
  <c r="Z22"/>
  <c r="M21"/>
  <c r="Z21" s="1"/>
  <c r="M20"/>
  <c r="Z20" s="1"/>
  <c r="M19"/>
  <c r="Z19" s="1"/>
  <c r="R170"/>
  <c r="M170"/>
  <c r="Z170" s="1"/>
  <c r="R68"/>
  <c r="M68"/>
  <c r="Z68"/>
  <c r="R191"/>
  <c r="M191"/>
  <c r="Z191" s="1"/>
  <c r="M124"/>
  <c r="Z124" s="1"/>
  <c r="M202"/>
  <c r="Z202" s="1"/>
  <c r="R202"/>
  <c r="R67"/>
  <c r="M67"/>
  <c r="Z67" s="1"/>
  <c r="M110"/>
  <c r="Z63"/>
  <c r="R60"/>
  <c r="M60"/>
  <c r="Z60"/>
  <c r="H208"/>
  <c r="H222"/>
  <c r="H226"/>
  <c r="H234"/>
  <c r="H239"/>
  <c r="H241"/>
  <c r="H248"/>
  <c r="H285"/>
  <c r="H290"/>
  <c r="AA290"/>
  <c r="AA285"/>
  <c r="AA248"/>
  <c r="AA241"/>
  <c r="AA239"/>
  <c r="AA234"/>
  <c r="AA226"/>
  <c r="AA222"/>
  <c r="AA208"/>
  <c r="AB13"/>
  <c r="I208"/>
  <c r="K290"/>
  <c r="K285"/>
  <c r="K241"/>
  <c r="K248"/>
  <c r="K239"/>
  <c r="K234"/>
  <c r="K226"/>
  <c r="K222"/>
  <c r="K242" s="1"/>
  <c r="K208"/>
  <c r="A285"/>
  <c r="A248"/>
  <c r="A208"/>
  <c r="BL212"/>
  <c r="BL220"/>
  <c r="BL211" s="1"/>
  <c r="BL213"/>
  <c r="BL217"/>
  <c r="BL215"/>
  <c r="BL214"/>
  <c r="BM241"/>
  <c r="BL27"/>
  <c r="AV221"/>
  <c r="AR208"/>
  <c r="BL261"/>
  <c r="BP100"/>
  <c r="BP184"/>
  <c r="BX23"/>
  <c r="CB13"/>
  <c r="CB76"/>
  <c r="BL277"/>
  <c r="BM277" s="1"/>
  <c r="BR43"/>
  <c r="BR185"/>
  <c r="BZ83"/>
  <c r="BR25"/>
  <c r="BR153"/>
  <c r="U242"/>
  <c r="U291" s="1"/>
  <c r="BE242"/>
  <c r="AX242"/>
  <c r="CI242"/>
  <c r="BL218"/>
  <c r="BM186"/>
  <c r="BL76"/>
  <c r="BP61"/>
  <c r="BR75"/>
  <c r="BR89"/>
  <c r="BP120"/>
  <c r="BP132"/>
  <c r="BP189"/>
  <c r="BR203"/>
  <c r="BX30"/>
  <c r="BZ115"/>
  <c r="BX170"/>
  <c r="CB23"/>
  <c r="CB47"/>
  <c r="CB92"/>
  <c r="CB140"/>
  <c r="BR57"/>
  <c r="BR171"/>
  <c r="BL58"/>
  <c r="BR139"/>
  <c r="BL79"/>
  <c r="BP49"/>
  <c r="BP79"/>
  <c r="BR107"/>
  <c r="BR121"/>
  <c r="BP139"/>
  <c r="BP177"/>
  <c r="BZ19"/>
  <c r="BX62"/>
  <c r="CB24"/>
  <c r="CB55"/>
  <c r="CB101"/>
  <c r="CB156"/>
  <c r="CB204"/>
  <c r="BP220"/>
  <c r="BP211" s="1"/>
  <c r="CD226"/>
  <c r="BL274"/>
  <c r="BM274" s="1"/>
  <c r="BL270"/>
  <c r="BM54"/>
  <c r="BR34"/>
  <c r="BR162"/>
  <c r="BR194"/>
  <c r="BV110"/>
  <c r="BZ60"/>
  <c r="BL290"/>
  <c r="BL262"/>
  <c r="BM206"/>
  <c r="BM153"/>
  <c r="BL72"/>
  <c r="BL30"/>
  <c r="BM46"/>
  <c r="BR18"/>
  <c r="BP27"/>
  <c r="BP45"/>
  <c r="BR50"/>
  <c r="BP72"/>
  <c r="BP77"/>
  <c r="BR82"/>
  <c r="BP95"/>
  <c r="BP104"/>
  <c r="BR114"/>
  <c r="BP123"/>
  <c r="BP127"/>
  <c r="BR146"/>
  <c r="BP155"/>
  <c r="BP173"/>
  <c r="BR178"/>
  <c r="BP200"/>
  <c r="BP205"/>
  <c r="BX21"/>
  <c r="BX71"/>
  <c r="BZ76"/>
  <c r="BX121"/>
  <c r="BX194"/>
  <c r="CB16"/>
  <c r="CB39"/>
  <c r="CB48"/>
  <c r="CB60"/>
  <c r="CB85"/>
  <c r="CB124"/>
  <c r="CB149"/>
  <c r="CB188"/>
  <c r="BM101"/>
  <c r="BR66"/>
  <c r="BR98"/>
  <c r="BR130"/>
  <c r="BZ28"/>
  <c r="BL273"/>
  <c r="BM273" s="1"/>
  <c r="BL186"/>
  <c r="BM178"/>
  <c r="BM157"/>
  <c r="BL116"/>
  <c r="BM64"/>
  <c r="BP20"/>
  <c r="BR27"/>
  <c r="BR41"/>
  <c r="BP52"/>
  <c r="BR59"/>
  <c r="BR73"/>
  <c r="BP84"/>
  <c r="BR91"/>
  <c r="BR105"/>
  <c r="BP116"/>
  <c r="BR123"/>
  <c r="BR137"/>
  <c r="BP148"/>
  <c r="BR155"/>
  <c r="BR169"/>
  <c r="BP180"/>
  <c r="BR187"/>
  <c r="BR201"/>
  <c r="BZ21"/>
  <c r="BZ53"/>
  <c r="BZ205"/>
  <c r="CB31"/>
  <c r="CB40"/>
  <c r="CB69"/>
  <c r="CB108"/>
  <c r="CB133"/>
  <c r="CB172"/>
  <c r="BM290"/>
  <c r="M241"/>
  <c r="BR281"/>
  <c r="BR283"/>
  <c r="BR282"/>
  <c r="BZ285"/>
  <c r="BN274"/>
  <c r="BV276"/>
  <c r="BV275"/>
  <c r="BU234"/>
  <c r="BY234"/>
  <c r="BU226"/>
  <c r="BY226"/>
  <c r="BQ19"/>
  <c r="BQ40"/>
  <c r="BQ53"/>
  <c r="BU39"/>
  <c r="BU71"/>
  <c r="BU106"/>
  <c r="BU181"/>
  <c r="BU44"/>
  <c r="BU109"/>
  <c r="BU103"/>
  <c r="BU58"/>
  <c r="BU14"/>
  <c r="BY205"/>
  <c r="BY173"/>
  <c r="BY77"/>
  <c r="BY45"/>
  <c r="BY100"/>
  <c r="BY59"/>
  <c r="BY104"/>
  <c r="BY63"/>
  <c r="BY35"/>
  <c r="BY108"/>
  <c r="CC204"/>
  <c r="CC192"/>
  <c r="CC188"/>
  <c r="CC176"/>
  <c r="CC172"/>
  <c r="CC160"/>
  <c r="CC156"/>
  <c r="CC144"/>
  <c r="CC140"/>
  <c r="CC128"/>
  <c r="CC124"/>
  <c r="CC112"/>
  <c r="CC108"/>
  <c r="CC96"/>
  <c r="CC92"/>
  <c r="CC80"/>
  <c r="CC76"/>
  <c r="CC64"/>
  <c r="CC60"/>
  <c r="CC195"/>
  <c r="CC191"/>
  <c r="CC179"/>
  <c r="CC175"/>
  <c r="CC163"/>
  <c r="CC159"/>
  <c r="CC147"/>
  <c r="CC143"/>
  <c r="CC131"/>
  <c r="CC127"/>
  <c r="CC115"/>
  <c r="CC111"/>
  <c r="CC99"/>
  <c r="CC95"/>
  <c r="CC83"/>
  <c r="CC79"/>
  <c r="CC67"/>
  <c r="CC63"/>
  <c r="CC197"/>
  <c r="CC189"/>
  <c r="CC165"/>
  <c r="CC157"/>
  <c r="CC133"/>
  <c r="CC125"/>
  <c r="CC101"/>
  <c r="CC93"/>
  <c r="CC69"/>
  <c r="CC61"/>
  <c r="CC47"/>
  <c r="CC43"/>
  <c r="CC31"/>
  <c r="CC27"/>
  <c r="CC14"/>
  <c r="CC13"/>
  <c r="CC190"/>
  <c r="CC182"/>
  <c r="CC158"/>
  <c r="CC150"/>
  <c r="CC126"/>
  <c r="CC118"/>
  <c r="CC94"/>
  <c r="CC86"/>
  <c r="CC62"/>
  <c r="CC54"/>
  <c r="CC42"/>
  <c r="CC38"/>
  <c r="CC26"/>
  <c r="CC22"/>
  <c r="CC178"/>
  <c r="CC162"/>
  <c r="CC114"/>
  <c r="CC98"/>
  <c r="CC56"/>
  <c r="CC48"/>
  <c r="CC24"/>
  <c r="CC16"/>
  <c r="CC169"/>
  <c r="CC153"/>
  <c r="CC105"/>
  <c r="CC89"/>
  <c r="CC49"/>
  <c r="CC41"/>
  <c r="CC17"/>
  <c r="CC186"/>
  <c r="CC58"/>
  <c r="CC52"/>
  <c r="CC15"/>
  <c r="CC202"/>
  <c r="CC106"/>
  <c r="CC74"/>
  <c r="BN88"/>
  <c r="BN68"/>
  <c r="BN84"/>
  <c r="BN153"/>
  <c r="BN97"/>
  <c r="CC21"/>
  <c r="CC45"/>
  <c r="CC53"/>
  <c r="CC97"/>
  <c r="CC113"/>
  <c r="CC161"/>
  <c r="CC177"/>
  <c r="BN49"/>
  <c r="BN37"/>
  <c r="BN54"/>
  <c r="BN38"/>
  <c r="BN14"/>
  <c r="BN114"/>
  <c r="BN94"/>
  <c r="BN81"/>
  <c r="BN162"/>
  <c r="BN150"/>
  <c r="BN130"/>
  <c r="BN186"/>
  <c r="BN204"/>
  <c r="BN200"/>
  <c r="BN39"/>
  <c r="BN34"/>
  <c r="BN111"/>
  <c r="BN107"/>
  <c r="BN78"/>
  <c r="BN74"/>
  <c r="BN147"/>
  <c r="BN143"/>
  <c r="BN183"/>
  <c r="BN179"/>
  <c r="BN197"/>
  <c r="BN193"/>
  <c r="BN108"/>
  <c r="BN100"/>
  <c r="BN144"/>
  <c r="BN136"/>
  <c r="BN198"/>
  <c r="BN56"/>
  <c r="BN104"/>
  <c r="BN96"/>
  <c r="BN140"/>
  <c r="BN132"/>
  <c r="BP290"/>
  <c r="BT290"/>
  <c r="BX290"/>
  <c r="BN199"/>
  <c r="BN72"/>
  <c r="BN170"/>
  <c r="AW242"/>
  <c r="BN76"/>
  <c r="BN13"/>
  <c r="BY110"/>
  <c r="AV207"/>
  <c r="AV208"/>
  <c r="BN260"/>
  <c r="BM140"/>
  <c r="BM108"/>
  <c r="BR14"/>
  <c r="BR21"/>
  <c r="BR39"/>
  <c r="BR46"/>
  <c r="BR53"/>
  <c r="BR71"/>
  <c r="BR78"/>
  <c r="BR85"/>
  <c r="BR103"/>
  <c r="BR110"/>
  <c r="BR117"/>
  <c r="BR135"/>
  <c r="BR142"/>
  <c r="BR149"/>
  <c r="BR167"/>
  <c r="BR174"/>
  <c r="BR90" s="1"/>
  <c r="BR181"/>
  <c r="BR199"/>
  <c r="BZ33"/>
  <c r="BZ65"/>
  <c r="BZ111"/>
  <c r="BZ143"/>
  <c r="CD159"/>
  <c r="BX226"/>
  <c r="BX248"/>
  <c r="BN269"/>
  <c r="BN266"/>
  <c r="BR263"/>
  <c r="BR259"/>
  <c r="BR266"/>
  <c r="BR262"/>
  <c r="BR256"/>
  <c r="BR265"/>
  <c r="BR260"/>
  <c r="BR261"/>
  <c r="BV259"/>
  <c r="BV255"/>
  <c r="BV262"/>
  <c r="BV258"/>
  <c r="BV269"/>
  <c r="BV261"/>
  <c r="BV264"/>
  <c r="BV265"/>
  <c r="BT251"/>
  <c r="BT250"/>
  <c r="BP245"/>
  <c r="BP248" s="1"/>
  <c r="BP246"/>
  <c r="BT248"/>
  <c r="BT234"/>
  <c r="BX234"/>
  <c r="BT226"/>
  <c r="BM55"/>
  <c r="BM23"/>
  <c r="BM102"/>
  <c r="BM69"/>
  <c r="BM138"/>
  <c r="BM187"/>
  <c r="BM172"/>
  <c r="BM199"/>
  <c r="BM56"/>
  <c r="BM40"/>
  <c r="BM24"/>
  <c r="BM115"/>
  <c r="BM99"/>
  <c r="BM82"/>
  <c r="BM66"/>
  <c r="BM151"/>
  <c r="BM135"/>
  <c r="BM188"/>
  <c r="BM173"/>
  <c r="BM200"/>
  <c r="BR204"/>
  <c r="BR200"/>
  <c r="BR196"/>
  <c r="BR192"/>
  <c r="BR188"/>
  <c r="BR184"/>
  <c r="BR180"/>
  <c r="BR176"/>
  <c r="BR172"/>
  <c r="BR168"/>
  <c r="BR164"/>
  <c r="BR160"/>
  <c r="BR156"/>
  <c r="BR152"/>
  <c r="BR148"/>
  <c r="BR144"/>
  <c r="BR140"/>
  <c r="BR136"/>
  <c r="BR132"/>
  <c r="BR128"/>
  <c r="BR124"/>
  <c r="BR120"/>
  <c r="BR116"/>
  <c r="BR112"/>
  <c r="BR108"/>
  <c r="BR104"/>
  <c r="BR100"/>
  <c r="BR96"/>
  <c r="BR92"/>
  <c r="BR88"/>
  <c r="BR84"/>
  <c r="BR80"/>
  <c r="BR76"/>
  <c r="BR72"/>
  <c r="BR68"/>
  <c r="BR64"/>
  <c r="BR60"/>
  <c r="BR56"/>
  <c r="BR52"/>
  <c r="BR48"/>
  <c r="BR44"/>
  <c r="BR40"/>
  <c r="BR36"/>
  <c r="BR32"/>
  <c r="BR28"/>
  <c r="BR24"/>
  <c r="BR20"/>
  <c r="BR16"/>
  <c r="BR205"/>
  <c r="BR198"/>
  <c r="BR191"/>
  <c r="BR189"/>
  <c r="BR182"/>
  <c r="BR175"/>
  <c r="BR173"/>
  <c r="BR166"/>
  <c r="BR159"/>
  <c r="BR157"/>
  <c r="BR150"/>
  <c r="BR143"/>
  <c r="BR141"/>
  <c r="BR134"/>
  <c r="BR127"/>
  <c r="BR125"/>
  <c r="BR118"/>
  <c r="BR111"/>
  <c r="BR109"/>
  <c r="BR102"/>
  <c r="BR95"/>
  <c r="BR93"/>
  <c r="BR86"/>
  <c r="BR79"/>
  <c r="BR77"/>
  <c r="BR70"/>
  <c r="BR63"/>
  <c r="BR61"/>
  <c r="BR54"/>
  <c r="BR47"/>
  <c r="BR45"/>
  <c r="BR38"/>
  <c r="BR31"/>
  <c r="BR29"/>
  <c r="BR22"/>
  <c r="BR15"/>
  <c r="BR13"/>
  <c r="BR202"/>
  <c r="BR195"/>
  <c r="BR193"/>
  <c r="BR186"/>
  <c r="BR179"/>
  <c r="BR177"/>
  <c r="BR170"/>
  <c r="BR163"/>
  <c r="BR161"/>
  <c r="BR154"/>
  <c r="BR147"/>
  <c r="BR145"/>
  <c r="BR138"/>
  <c r="BR131"/>
  <c r="BR129"/>
  <c r="BR122"/>
  <c r="BR115"/>
  <c r="BR113"/>
  <c r="BR106"/>
  <c r="BR99"/>
  <c r="BR97"/>
  <c r="BR83"/>
  <c r="BR81"/>
  <c r="BR74"/>
  <c r="BR67"/>
  <c r="BR65"/>
  <c r="BR58"/>
  <c r="BR51"/>
  <c r="BR49"/>
  <c r="BR42"/>
  <c r="BR35"/>
  <c r="BR33"/>
  <c r="BR26"/>
  <c r="BR19"/>
  <c r="BR17"/>
  <c r="BV160"/>
  <c r="BV92"/>
  <c r="BV159"/>
  <c r="BV58"/>
  <c r="BV107"/>
  <c r="BV22"/>
  <c r="BZ203"/>
  <c r="BZ199"/>
  <c r="BZ187"/>
  <c r="BZ183"/>
  <c r="BZ171"/>
  <c r="BZ167"/>
  <c r="BZ155"/>
  <c r="BZ151"/>
  <c r="BZ202"/>
  <c r="BZ198"/>
  <c r="BZ186"/>
  <c r="BZ182"/>
  <c r="BZ170"/>
  <c r="BZ166"/>
  <c r="BZ154"/>
  <c r="BZ150"/>
  <c r="BZ138"/>
  <c r="BZ134"/>
  <c r="BZ122"/>
  <c r="BZ118"/>
  <c r="BZ106"/>
  <c r="BZ102"/>
  <c r="BZ86"/>
  <c r="BZ82"/>
  <c r="BZ70"/>
  <c r="BZ66"/>
  <c r="BZ54"/>
  <c r="BZ50"/>
  <c r="BZ38"/>
  <c r="BZ34"/>
  <c r="BZ22"/>
  <c r="BZ18"/>
  <c r="BZ192"/>
  <c r="BZ184"/>
  <c r="BZ160"/>
  <c r="BZ152"/>
  <c r="BZ135"/>
  <c r="BZ128"/>
  <c r="BZ112"/>
  <c r="BZ105"/>
  <c r="BZ89"/>
  <c r="BZ87"/>
  <c r="BZ71"/>
  <c r="BZ64"/>
  <c r="BZ48"/>
  <c r="BZ41"/>
  <c r="BZ25"/>
  <c r="BZ23"/>
  <c r="BZ193"/>
  <c r="BZ185"/>
  <c r="BZ161"/>
  <c r="BZ153"/>
  <c r="BZ139"/>
  <c r="BZ132"/>
  <c r="BZ116"/>
  <c r="BZ109"/>
  <c r="BZ93"/>
  <c r="BZ91"/>
  <c r="BZ75"/>
  <c r="BZ68"/>
  <c r="BZ52"/>
  <c r="BZ45"/>
  <c r="BZ29"/>
  <c r="BZ27"/>
  <c r="CD205"/>
  <c r="CD189"/>
  <c r="CD161"/>
  <c r="CD145"/>
  <c r="CD117"/>
  <c r="CD101"/>
  <c r="CD73"/>
  <c r="CD57"/>
  <c r="CD184"/>
  <c r="CD168"/>
  <c r="CD140"/>
  <c r="CD124"/>
  <c r="CD96"/>
  <c r="CD80"/>
  <c r="CD202"/>
  <c r="CD170"/>
  <c r="CD106"/>
  <c r="CD66"/>
  <c r="CD36"/>
  <c r="CD20"/>
  <c r="CD171"/>
  <c r="CD131"/>
  <c r="CD75"/>
  <c r="CD51"/>
  <c r="CD23"/>
  <c r="CD167"/>
  <c r="CD71"/>
  <c r="CD29"/>
  <c r="CD126"/>
  <c r="CD62"/>
  <c r="BV222"/>
  <c r="BZ222"/>
  <c r="BM205"/>
  <c r="BM128"/>
  <c r="BM160"/>
  <c r="BM87"/>
  <c r="BM120"/>
  <c r="BM37"/>
  <c r="BR23"/>
  <c r="BR30"/>
  <c r="BR37"/>
  <c r="BR55"/>
  <c r="BR62"/>
  <c r="BR69"/>
  <c r="BR87"/>
  <c r="BR94"/>
  <c r="BR101"/>
  <c r="BR119"/>
  <c r="BR126"/>
  <c r="BR133"/>
  <c r="BR151"/>
  <c r="BR158"/>
  <c r="BR165"/>
  <c r="BR183"/>
  <c r="BR190"/>
  <c r="BR197"/>
  <c r="BZ17"/>
  <c r="BZ24"/>
  <c r="BZ56"/>
  <c r="BZ63"/>
  <c r="BZ95"/>
  <c r="BZ113"/>
  <c r="BZ156"/>
  <c r="BZ172"/>
  <c r="CD25"/>
  <c r="CD41"/>
  <c r="BY285"/>
  <c r="BP265"/>
  <c r="BP264"/>
  <c r="BP262"/>
  <c r="BP266"/>
  <c r="BT256"/>
  <c r="BR246"/>
  <c r="BV245"/>
  <c r="BV248" s="1"/>
  <c r="BZ248"/>
  <c r="BP198"/>
  <c r="BP194"/>
  <c r="BP182"/>
  <c r="BP178"/>
  <c r="BP166"/>
  <c r="BP162"/>
  <c r="BP150"/>
  <c r="BP146"/>
  <c r="BP134"/>
  <c r="BP130"/>
  <c r="BP118"/>
  <c r="BP114"/>
  <c r="BP102"/>
  <c r="BP98"/>
  <c r="BP82"/>
  <c r="BP78"/>
  <c r="BP66"/>
  <c r="BP62"/>
  <c r="BP50"/>
  <c r="BP46"/>
  <c r="BP34"/>
  <c r="BP30"/>
  <c r="BP18"/>
  <c r="BP14"/>
  <c r="BT79"/>
  <c r="BT89"/>
  <c r="BT156"/>
  <c r="BT164"/>
  <c r="BT40"/>
  <c r="BT44"/>
  <c r="BT105"/>
  <c r="BT109"/>
  <c r="BT180"/>
  <c r="BT184"/>
  <c r="BT95"/>
  <c r="BT103"/>
  <c r="BX201"/>
  <c r="BX185"/>
  <c r="BX169"/>
  <c r="BX153"/>
  <c r="BX200"/>
  <c r="BX184"/>
  <c r="BX168"/>
  <c r="BX152"/>
  <c r="BX136"/>
  <c r="BX120"/>
  <c r="BX104"/>
  <c r="BX88"/>
  <c r="BX72"/>
  <c r="BX56"/>
  <c r="BX40"/>
  <c r="BX24"/>
  <c r="CB203"/>
  <c r="CB199"/>
  <c r="CB195"/>
  <c r="CB191"/>
  <c r="CB187"/>
  <c r="CB183"/>
  <c r="CB179"/>
  <c r="CB175"/>
  <c r="CB171"/>
  <c r="CB167"/>
  <c r="CB163"/>
  <c r="CB159"/>
  <c r="CB155"/>
  <c r="CB151"/>
  <c r="CB147"/>
  <c r="CB143"/>
  <c r="CB139"/>
  <c r="CB135"/>
  <c r="CB131"/>
  <c r="CB127"/>
  <c r="CB123"/>
  <c r="CB119"/>
  <c r="CB115"/>
  <c r="CB111"/>
  <c r="CB107"/>
  <c r="CB103"/>
  <c r="CB99"/>
  <c r="CB95"/>
  <c r="CB91"/>
  <c r="CB87"/>
  <c r="CB83"/>
  <c r="CB79"/>
  <c r="CB75"/>
  <c r="CB71"/>
  <c r="CB67"/>
  <c r="CB63"/>
  <c r="CB59"/>
  <c r="CB206"/>
  <c r="CB202"/>
  <c r="CB198"/>
  <c r="CB194"/>
  <c r="CB190"/>
  <c r="CB186"/>
  <c r="CB182"/>
  <c r="CB178"/>
  <c r="CB174"/>
  <c r="CB90" s="1"/>
  <c r="CB170"/>
  <c r="CB166"/>
  <c r="CB162"/>
  <c r="CB158"/>
  <c r="CB154"/>
  <c r="CB150"/>
  <c r="CB146"/>
  <c r="CB142"/>
  <c r="CB138"/>
  <c r="CB134"/>
  <c r="CB130"/>
  <c r="CB126"/>
  <c r="CB122"/>
  <c r="CB118"/>
  <c r="CB114"/>
  <c r="CB110"/>
  <c r="CB106"/>
  <c r="CB102"/>
  <c r="CB98"/>
  <c r="CB94"/>
  <c r="CB86"/>
  <c r="CB82"/>
  <c r="CB78"/>
  <c r="CB74"/>
  <c r="CB70"/>
  <c r="CB66"/>
  <c r="CB62"/>
  <c r="CB58"/>
  <c r="CB200"/>
  <c r="CB192"/>
  <c r="CB184"/>
  <c r="CB176"/>
  <c r="CB168"/>
  <c r="CB160"/>
  <c r="CB152"/>
  <c r="CB144"/>
  <c r="CB136"/>
  <c r="CB128"/>
  <c r="CB120"/>
  <c r="CB112"/>
  <c r="CB104"/>
  <c r="CB96"/>
  <c r="CB88"/>
  <c r="CB80"/>
  <c r="CB72"/>
  <c r="CB64"/>
  <c r="CB54"/>
  <c r="CB50"/>
  <c r="CB46"/>
  <c r="CB42"/>
  <c r="CB38"/>
  <c r="CB34"/>
  <c r="CB30"/>
  <c r="CB26"/>
  <c r="CB22"/>
  <c r="CB18"/>
  <c r="CB201"/>
  <c r="CB193"/>
  <c r="CB185"/>
  <c r="CB177"/>
  <c r="CB169"/>
  <c r="CB161"/>
  <c r="CB153"/>
  <c r="CB145"/>
  <c r="CB137"/>
  <c r="CB129"/>
  <c r="CB121"/>
  <c r="CB113"/>
  <c r="CB105"/>
  <c r="CB97"/>
  <c r="CB89"/>
  <c r="CB81"/>
  <c r="CB73"/>
  <c r="CB65"/>
  <c r="CB57"/>
  <c r="CB53"/>
  <c r="CB49"/>
  <c r="CB45"/>
  <c r="CB41"/>
  <c r="CB37"/>
  <c r="CB33"/>
  <c r="CB29"/>
  <c r="CB25"/>
  <c r="CB21"/>
  <c r="CB17"/>
  <c r="BU222"/>
  <c r="BY222"/>
  <c r="BL276"/>
  <c r="BM276" s="1"/>
  <c r="BL256"/>
  <c r="BL260"/>
  <c r="BL264"/>
  <c r="BL268"/>
  <c r="BL170"/>
  <c r="BL189"/>
  <c r="BL123"/>
  <c r="BL155"/>
  <c r="BL70"/>
  <c r="BL86"/>
  <c r="BL119"/>
  <c r="BL25"/>
  <c r="BL41"/>
  <c r="BP25"/>
  <c r="BP32"/>
  <c r="BP48"/>
  <c r="BP55"/>
  <c r="BP71"/>
  <c r="BP73"/>
  <c r="BP89"/>
  <c r="BP96"/>
  <c r="BP112"/>
  <c r="BP119"/>
  <c r="BP135"/>
  <c r="BP137"/>
  <c r="BP153"/>
  <c r="BP160"/>
  <c r="BP176"/>
  <c r="BP183"/>
  <c r="BP199"/>
  <c r="BP201"/>
  <c r="BX26"/>
  <c r="BX49"/>
  <c r="BX67"/>
  <c r="BX97"/>
  <c r="BX115"/>
  <c r="BX138"/>
  <c r="BX175"/>
  <c r="CB15"/>
  <c r="CB20"/>
  <c r="CB28"/>
  <c r="CB36"/>
  <c r="CB44"/>
  <c r="CB52"/>
  <c r="CB68"/>
  <c r="CB84"/>
  <c r="CB100"/>
  <c r="CB116"/>
  <c r="CB132"/>
  <c r="CB148"/>
  <c r="CB164"/>
  <c r="CB180"/>
  <c r="CB196"/>
  <c r="BT171"/>
  <c r="BQ290"/>
  <c r="BU290"/>
  <c r="BY290"/>
  <c r="BX285"/>
  <c r="BP276"/>
  <c r="BQ276" s="1"/>
  <c r="BP275"/>
  <c r="BQ275" s="1"/>
  <c r="BP274"/>
  <c r="BQ274" s="1"/>
  <c r="BP277"/>
  <c r="BQ277" s="1"/>
  <c r="BP278"/>
  <c r="BQ278" s="1"/>
  <c r="BP273"/>
  <c r="BQ273" s="1"/>
  <c r="BT275"/>
  <c r="BT276"/>
  <c r="BT277"/>
  <c r="BR252"/>
  <c r="BV250"/>
  <c r="BV251"/>
  <c r="BU245"/>
  <c r="BU246"/>
  <c r="BU248" s="1"/>
  <c r="BY248"/>
  <c r="BV234"/>
  <c r="BZ234"/>
  <c r="CD234"/>
  <c r="BV226"/>
  <c r="BZ226"/>
  <c r="BP219"/>
  <c r="BT222"/>
  <c r="BX222"/>
  <c r="BL255"/>
  <c r="BL259"/>
  <c r="BL263"/>
  <c r="BL204"/>
  <c r="BL126"/>
  <c r="BL142"/>
  <c r="BL73"/>
  <c r="BL77"/>
  <c r="BL89"/>
  <c r="BL106"/>
  <c r="BL110"/>
  <c r="BL122"/>
  <c r="BL28"/>
  <c r="BL32"/>
  <c r="BL44"/>
  <c r="BP19"/>
  <c r="BP21"/>
  <c r="BP37"/>
  <c r="BP44"/>
  <c r="BP60"/>
  <c r="BP67"/>
  <c r="BP83"/>
  <c r="BP85"/>
  <c r="BP101"/>
  <c r="BP108"/>
  <c r="BP124"/>
  <c r="BP131"/>
  <c r="BP147"/>
  <c r="BP149"/>
  <c r="BP165"/>
  <c r="BP172"/>
  <c r="BP188"/>
  <c r="BP195"/>
  <c r="BX22"/>
  <c r="BX45"/>
  <c r="BX63"/>
  <c r="BX86"/>
  <c r="BX109"/>
  <c r="BX127"/>
  <c r="BX150"/>
  <c r="BX182"/>
  <c r="CB19"/>
  <c r="CB27"/>
  <c r="CB35"/>
  <c r="CB43"/>
  <c r="CB51"/>
  <c r="CB61"/>
  <c r="CB77"/>
  <c r="CB93"/>
  <c r="CB109"/>
  <c r="CB125"/>
  <c r="CB141"/>
  <c r="CB157"/>
  <c r="CB173"/>
  <c r="CB189"/>
  <c r="CB205"/>
  <c r="CD222"/>
  <c r="CD285"/>
  <c r="CD248"/>
  <c r="CC212"/>
  <c r="CC222" s="1"/>
  <c r="CC236"/>
  <c r="CB241"/>
  <c r="CB248"/>
  <c r="BQ239"/>
  <c r="BV17"/>
  <c r="BV59"/>
  <c r="BV197"/>
  <c r="BV40"/>
  <c r="BV190"/>
  <c r="BV189"/>
  <c r="BV75"/>
  <c r="BV97"/>
  <c r="BV69"/>
  <c r="BV95"/>
  <c r="BV52"/>
  <c r="BV68"/>
  <c r="BV184"/>
  <c r="BV200"/>
  <c r="BU147"/>
  <c r="BU171"/>
  <c r="BU91"/>
  <c r="BU159"/>
  <c r="BU127"/>
  <c r="BU22"/>
  <c r="BU192"/>
  <c r="BU145"/>
  <c r="BU129"/>
  <c r="BU68"/>
  <c r="BU52"/>
  <c r="BU199"/>
  <c r="BU191"/>
  <c r="BU166"/>
  <c r="BU158"/>
  <c r="BU134"/>
  <c r="BU126"/>
  <c r="BU92"/>
  <c r="BU81"/>
  <c r="BU57"/>
  <c r="BU49"/>
  <c r="BU25"/>
  <c r="BV89"/>
  <c r="BV163"/>
  <c r="BV135"/>
  <c r="BV29"/>
  <c r="BV133"/>
  <c r="BV175"/>
  <c r="BV194"/>
  <c r="BV151"/>
  <c r="BV158"/>
  <c r="BV51"/>
  <c r="BV49"/>
  <c r="BV70"/>
  <c r="BV42"/>
  <c r="BV63"/>
  <c r="BV32"/>
  <c r="BV48"/>
  <c r="BV164"/>
  <c r="BV180"/>
  <c r="BU66"/>
  <c r="BU186"/>
  <c r="BU174"/>
  <c r="BU90" s="1"/>
  <c r="BU167"/>
  <c r="BU62"/>
  <c r="BU30"/>
  <c r="BU165"/>
  <c r="BU149"/>
  <c r="BU88"/>
  <c r="BU72"/>
  <c r="BU24"/>
  <c r="BU201"/>
  <c r="BU177"/>
  <c r="BU168"/>
  <c r="BU144"/>
  <c r="BU136"/>
  <c r="BU102"/>
  <c r="BU94"/>
  <c r="BU67"/>
  <c r="BU59"/>
  <c r="BU35"/>
  <c r="BU27"/>
  <c r="BV41"/>
  <c r="BV153"/>
  <c r="CI291"/>
  <c r="BL197" l="1"/>
  <c r="BL144"/>
  <c r="BL125"/>
  <c r="BL191"/>
  <c r="BL161"/>
  <c r="BL105"/>
  <c r="BL83"/>
  <c r="BL15"/>
  <c r="BL181"/>
  <c r="BL199"/>
  <c r="BL131"/>
  <c r="BL147"/>
  <c r="BL62"/>
  <c r="BL78"/>
  <c r="BL95"/>
  <c r="BL111"/>
  <c r="BL17"/>
  <c r="BL33"/>
  <c r="BL49"/>
  <c r="BL169"/>
  <c r="BL184"/>
  <c r="BL196"/>
  <c r="BL134"/>
  <c r="BL150"/>
  <c r="BL65"/>
  <c r="BL81"/>
  <c r="BL98"/>
  <c r="BL114"/>
  <c r="BL20"/>
  <c r="BL36"/>
  <c r="BL52"/>
  <c r="BL133"/>
  <c r="BL19"/>
  <c r="BL183"/>
  <c r="BL80"/>
  <c r="BL206"/>
  <c r="BL177"/>
  <c r="BL127"/>
  <c r="BL159"/>
  <c r="BL91"/>
  <c r="BL107"/>
  <c r="BL29"/>
  <c r="BL61"/>
  <c r="BL165"/>
  <c r="BL200"/>
  <c r="BL146"/>
  <c r="BL71"/>
  <c r="BL179"/>
  <c r="BL84"/>
  <c r="BL63"/>
  <c r="BL113"/>
  <c r="BL163"/>
  <c r="BL140"/>
  <c r="BL92"/>
  <c r="BL39"/>
  <c r="BL166"/>
  <c r="BL185"/>
  <c r="BL195"/>
  <c r="BL135"/>
  <c r="BL151"/>
  <c r="BL66"/>
  <c r="BL82"/>
  <c r="BL99"/>
  <c r="BL115"/>
  <c r="BL21"/>
  <c r="BL37"/>
  <c r="BL53"/>
  <c r="BL173"/>
  <c r="BL188"/>
  <c r="BL192"/>
  <c r="BL138"/>
  <c r="BL154"/>
  <c r="BL69"/>
  <c r="BL85"/>
  <c r="BL102"/>
  <c r="BL118"/>
  <c r="BL24"/>
  <c r="BL40"/>
  <c r="BL56"/>
  <c r="BL43"/>
  <c r="BL120"/>
  <c r="BL18"/>
  <c r="BL164"/>
  <c r="BL194"/>
  <c r="BL137"/>
  <c r="BL38"/>
  <c r="BL203"/>
  <c r="BL143"/>
  <c r="BL74"/>
  <c r="BL13"/>
  <c r="BL45"/>
  <c r="BL180"/>
  <c r="BL130"/>
  <c r="BL162"/>
  <c r="BQ131"/>
  <c r="BQ129"/>
  <c r="BQ140"/>
  <c r="BQ112"/>
  <c r="BQ38"/>
  <c r="BQ93"/>
  <c r="BQ177"/>
  <c r="BQ28"/>
  <c r="BQ79"/>
  <c r="BQ88"/>
  <c r="BQ110"/>
  <c r="BQ66"/>
  <c r="BQ86"/>
  <c r="BQ197"/>
  <c r="BQ82"/>
  <c r="BQ52"/>
  <c r="BU23"/>
  <c r="BU55"/>
  <c r="BU89"/>
  <c r="BU132"/>
  <c r="BU164"/>
  <c r="BU203"/>
  <c r="BU76"/>
  <c r="BU153"/>
  <c r="BU38"/>
  <c r="BU182"/>
  <c r="BU202"/>
  <c r="BU163"/>
  <c r="BU26"/>
  <c r="BU86"/>
  <c r="BU176"/>
  <c r="BU101"/>
  <c r="BU36"/>
  <c r="BU183"/>
  <c r="BU150"/>
  <c r="BU108"/>
  <c r="BU73"/>
  <c r="BU41"/>
  <c r="BU107"/>
  <c r="BU135"/>
  <c r="BU196"/>
  <c r="BU133"/>
  <c r="BU56"/>
  <c r="BU193"/>
  <c r="BU160"/>
  <c r="BU128"/>
  <c r="BU85"/>
  <c r="BU51"/>
  <c r="BU45"/>
  <c r="BU112"/>
  <c r="BU187"/>
  <c r="BU125"/>
  <c r="BU111"/>
  <c r="BU29"/>
  <c r="BU61"/>
  <c r="BU96"/>
  <c r="BU138"/>
  <c r="BU170"/>
  <c r="BU206"/>
  <c r="BU80"/>
  <c r="BU157"/>
  <c r="BU46"/>
  <c r="BU190"/>
  <c r="BU15"/>
  <c r="BU34"/>
  <c r="BU198"/>
  <c r="BU54"/>
  <c r="BU161"/>
  <c r="BU84"/>
  <c r="BU20"/>
  <c r="BU175"/>
  <c r="BU142"/>
  <c r="BU100"/>
  <c r="BU65"/>
  <c r="BU33"/>
  <c r="BU178"/>
  <c r="BU42"/>
  <c r="BU95"/>
  <c r="BU180"/>
  <c r="BU105"/>
  <c r="BU40"/>
  <c r="BU185"/>
  <c r="BU152"/>
  <c r="BU110"/>
  <c r="BU75"/>
  <c r="BU43"/>
  <c r="BU77"/>
  <c r="BU154"/>
  <c r="BU48"/>
  <c r="BU188"/>
  <c r="BU74"/>
  <c r="BU50"/>
  <c r="BP282"/>
  <c r="BQ282" s="1"/>
  <c r="M226"/>
  <c r="Z224"/>
  <c r="Z226" s="1"/>
  <c r="BP218"/>
  <c r="BP217"/>
  <c r="BP212"/>
  <c r="BP214"/>
  <c r="BP213"/>
  <c r="BP222" s="1"/>
  <c r="BP242" s="1"/>
  <c r="BP216"/>
  <c r="BP215"/>
  <c r="BL48"/>
  <c r="BL16"/>
  <c r="BL94"/>
  <c r="BL158"/>
  <c r="BL176"/>
  <c r="BL57"/>
  <c r="BL103"/>
  <c r="BL139"/>
  <c r="BU184"/>
  <c r="BU148"/>
  <c r="BQ128"/>
  <c r="BL47"/>
  <c r="BL148"/>
  <c r="BL129"/>
  <c r="BL174"/>
  <c r="BL90" s="1"/>
  <c r="BL101"/>
  <c r="R234"/>
  <c r="AP291"/>
  <c r="BB291"/>
  <c r="BJ291"/>
  <c r="BP204"/>
  <c r="BP181"/>
  <c r="BP163"/>
  <c r="BP140"/>
  <c r="BP117"/>
  <c r="BP99"/>
  <c r="BP76"/>
  <c r="BP53"/>
  <c r="BP35"/>
  <c r="BT26"/>
  <c r="BP192"/>
  <c r="BP169"/>
  <c r="BP151"/>
  <c r="BP128"/>
  <c r="BP105"/>
  <c r="BP87"/>
  <c r="BP64"/>
  <c r="BP41"/>
  <c r="BP23"/>
  <c r="BT182"/>
  <c r="BT38"/>
  <c r="BT153"/>
  <c r="BT76"/>
  <c r="BT193"/>
  <c r="BT132"/>
  <c r="BT53"/>
  <c r="BP22"/>
  <c r="BP38"/>
  <c r="BP54"/>
  <c r="BP70"/>
  <c r="BP86"/>
  <c r="BP106"/>
  <c r="BP122"/>
  <c r="BP138"/>
  <c r="BP154"/>
  <c r="BP170"/>
  <c r="BP186"/>
  <c r="BP202"/>
  <c r="BZ204"/>
  <c r="BZ127"/>
  <c r="BZ88"/>
  <c r="BZ49"/>
  <c r="BN264"/>
  <c r="CD22"/>
  <c r="CD142"/>
  <c r="CD87"/>
  <c r="CD31"/>
  <c r="CD83"/>
  <c r="CD179"/>
  <c r="CD44"/>
  <c r="CD114"/>
  <c r="CD60"/>
  <c r="CD104"/>
  <c r="CD144"/>
  <c r="CD188"/>
  <c r="CD81"/>
  <c r="CD121"/>
  <c r="CD165"/>
  <c r="BZ13"/>
  <c r="BZ36"/>
  <c r="BZ59"/>
  <c r="BZ77"/>
  <c r="BZ100"/>
  <c r="BZ123"/>
  <c r="BZ141"/>
  <c r="BZ169"/>
  <c r="BZ201"/>
  <c r="BZ32"/>
  <c r="BZ55"/>
  <c r="BZ73"/>
  <c r="BZ96"/>
  <c r="BZ119"/>
  <c r="BZ137"/>
  <c r="BZ168"/>
  <c r="BZ200"/>
  <c r="BZ26"/>
  <c r="BZ42"/>
  <c r="BZ58"/>
  <c r="BZ74"/>
  <c r="BZ94"/>
  <c r="BZ110"/>
  <c r="BZ126"/>
  <c r="BZ142"/>
  <c r="BZ158"/>
  <c r="BZ174"/>
  <c r="BZ90" s="1"/>
  <c r="BZ190"/>
  <c r="BZ206"/>
  <c r="BZ159"/>
  <c r="BZ175"/>
  <c r="BZ191"/>
  <c r="BV257"/>
  <c r="BV260"/>
  <c r="BV266"/>
  <c r="BV263"/>
  <c r="BR269"/>
  <c r="BR264"/>
  <c r="BR270"/>
  <c r="BR267"/>
  <c r="CD49"/>
  <c r="BZ104"/>
  <c r="BZ15"/>
  <c r="BZ117"/>
  <c r="BP161"/>
  <c r="BP129"/>
  <c r="BP97"/>
  <c r="BP65"/>
  <c r="BP33"/>
  <c r="BZ149"/>
  <c r="BZ44"/>
  <c r="BP191"/>
  <c r="BP168"/>
  <c r="BP141"/>
  <c r="BP91"/>
  <c r="BP63"/>
  <c r="BP40"/>
  <c r="BP13"/>
  <c r="BZ133"/>
  <c r="BP164"/>
  <c r="BP36"/>
  <c r="BZ101"/>
  <c r="BP175"/>
  <c r="BP107"/>
  <c r="BP47"/>
  <c r="AX291"/>
  <c r="BZ37"/>
  <c r="BP68"/>
  <c r="R226"/>
  <c r="M248"/>
  <c r="BP113"/>
  <c r="BQ213"/>
  <c r="BR213" s="1"/>
  <c r="BU259"/>
  <c r="AU291"/>
  <c r="BQ226"/>
  <c r="BQ234"/>
  <c r="BP197"/>
  <c r="BP179"/>
  <c r="BP156"/>
  <c r="BP133"/>
  <c r="BP115"/>
  <c r="BP92"/>
  <c r="BP69"/>
  <c r="BP51"/>
  <c r="BP28"/>
  <c r="BR251"/>
  <c r="BT107"/>
  <c r="BT14"/>
  <c r="BP185"/>
  <c r="BP167"/>
  <c r="BP144"/>
  <c r="BP121"/>
  <c r="BP103"/>
  <c r="BP80"/>
  <c r="BP57"/>
  <c r="BP39"/>
  <c r="BP16"/>
  <c r="BN251"/>
  <c r="BT167"/>
  <c r="BT30"/>
  <c r="BT149"/>
  <c r="BT72"/>
  <c r="BT185"/>
  <c r="BT124"/>
  <c r="BT41"/>
  <c r="BP26"/>
  <c r="BP42"/>
  <c r="BP58"/>
  <c r="BP74"/>
  <c r="BP94"/>
  <c r="BP110"/>
  <c r="BP126"/>
  <c r="BP142"/>
  <c r="BP158"/>
  <c r="BP174"/>
  <c r="BP90" s="1"/>
  <c r="BP190"/>
  <c r="BP206"/>
  <c r="CD175"/>
  <c r="BZ188"/>
  <c r="BZ120"/>
  <c r="BZ81"/>
  <c r="BZ31"/>
  <c r="CD54"/>
  <c r="CD190"/>
  <c r="CD151"/>
  <c r="CD47"/>
  <c r="CD115"/>
  <c r="CD16"/>
  <c r="CD58"/>
  <c r="CD146"/>
  <c r="CD76"/>
  <c r="CD120"/>
  <c r="CD160"/>
  <c r="CD204"/>
  <c r="CD97"/>
  <c r="CD137"/>
  <c r="CD185"/>
  <c r="BZ20"/>
  <c r="BZ43"/>
  <c r="BZ61"/>
  <c r="BZ84"/>
  <c r="BZ107"/>
  <c r="BZ125"/>
  <c r="BZ145"/>
  <c r="BZ177"/>
  <c r="BZ16"/>
  <c r="BZ39"/>
  <c r="BZ57"/>
  <c r="BZ80"/>
  <c r="BZ103"/>
  <c r="BZ121"/>
  <c r="BZ144"/>
  <c r="BZ176"/>
  <c r="BZ14"/>
  <c r="BZ30"/>
  <c r="BZ46"/>
  <c r="BZ62"/>
  <c r="BZ78"/>
  <c r="BZ98"/>
  <c r="BZ114"/>
  <c r="BZ130"/>
  <c r="BZ146"/>
  <c r="BZ162"/>
  <c r="BZ178"/>
  <c r="BZ194"/>
  <c r="BZ147"/>
  <c r="BZ163"/>
  <c r="BZ179"/>
  <c r="BZ195"/>
  <c r="BV256"/>
  <c r="BV268"/>
  <c r="BV270"/>
  <c r="BR257"/>
  <c r="BR258"/>
  <c r="BR255"/>
  <c r="BZ148"/>
  <c r="BZ72"/>
  <c r="BR273"/>
  <c r="BZ85"/>
  <c r="BP187"/>
  <c r="BP159"/>
  <c r="BP136"/>
  <c r="BP109"/>
  <c r="BP59"/>
  <c r="BP31"/>
  <c r="BZ197"/>
  <c r="BP152"/>
  <c r="BP93"/>
  <c r="BP24"/>
  <c r="BZ189"/>
  <c r="BP145"/>
  <c r="BP17"/>
  <c r="BP15"/>
  <c r="R290"/>
  <c r="BP196"/>
  <c r="BP234"/>
  <c r="BP239"/>
  <c r="BU260"/>
  <c r="CC285"/>
  <c r="BM57"/>
  <c r="BM58"/>
  <c r="BM149"/>
  <c r="BM26"/>
  <c r="BM171"/>
  <c r="BM88"/>
  <c r="BM182"/>
  <c r="BM117"/>
  <c r="BM174"/>
  <c r="BM90" s="1"/>
  <c r="BM93"/>
  <c r="BM14"/>
  <c r="BM145"/>
  <c r="BM194"/>
  <c r="BM80"/>
  <c r="BM50"/>
  <c r="BM193"/>
  <c r="BM189"/>
  <c r="BM148"/>
  <c r="BM83"/>
  <c r="BM116"/>
  <c r="BM41"/>
  <c r="BM51"/>
  <c r="BM35"/>
  <c r="BM19"/>
  <c r="BM114"/>
  <c r="BM98"/>
  <c r="BM81"/>
  <c r="BM65"/>
  <c r="BM150"/>
  <c r="BM202"/>
  <c r="BM121"/>
  <c r="BM129"/>
  <c r="BM38"/>
  <c r="BM190"/>
  <c r="BM137"/>
  <c r="BM109"/>
  <c r="BM30"/>
  <c r="BM84"/>
  <c r="BM163"/>
  <c r="BM125"/>
  <c r="BM97"/>
  <c r="BM201"/>
  <c r="BM124"/>
  <c r="BM156"/>
  <c r="BM92"/>
  <c r="BM17"/>
  <c r="BM49"/>
  <c r="BM47"/>
  <c r="BM31"/>
  <c r="BM15"/>
  <c r="BM110"/>
  <c r="BM94"/>
  <c r="BM77"/>
  <c r="BM162"/>
  <c r="BM146"/>
  <c r="BQ175"/>
  <c r="BQ111"/>
  <c r="BQ47"/>
  <c r="BQ200"/>
  <c r="BQ154"/>
  <c r="BQ113"/>
  <c r="BQ65"/>
  <c r="BQ24"/>
  <c r="BQ174"/>
  <c r="BQ90" s="1"/>
  <c r="BQ133"/>
  <c r="BQ92"/>
  <c r="BQ46"/>
  <c r="BQ194"/>
  <c r="BQ105"/>
  <c r="BQ16"/>
  <c r="BQ121"/>
  <c r="BQ32"/>
  <c r="BQ102"/>
  <c r="BQ116"/>
  <c r="BQ125"/>
  <c r="BQ77"/>
  <c r="BQ163"/>
  <c r="BQ99"/>
  <c r="BQ35"/>
  <c r="BQ193"/>
  <c r="BQ152"/>
  <c r="BQ106"/>
  <c r="BQ58"/>
  <c r="BQ17"/>
  <c r="BQ158"/>
  <c r="BQ117"/>
  <c r="BQ76"/>
  <c r="BQ30"/>
  <c r="BQ162"/>
  <c r="BQ73"/>
  <c r="BQ178"/>
  <c r="BQ89"/>
  <c r="BQ22"/>
  <c r="BQ150"/>
  <c r="BQ36"/>
  <c r="BQ164"/>
  <c r="BM268"/>
  <c r="BM267"/>
  <c r="BM259"/>
  <c r="BM266"/>
  <c r="BM258"/>
  <c r="BQ261"/>
  <c r="BQ257"/>
  <c r="BQ258"/>
  <c r="BN195"/>
  <c r="BN113"/>
  <c r="BN33"/>
  <c r="BN32"/>
  <c r="BN110"/>
  <c r="BN77"/>
  <c r="BN146"/>
  <c r="BN182"/>
  <c r="BN60"/>
  <c r="BN19"/>
  <c r="BN95"/>
  <c r="BN62"/>
  <c r="BN131"/>
  <c r="BN168"/>
  <c r="BN40"/>
  <c r="BN75"/>
  <c r="BN180"/>
  <c r="BN24"/>
  <c r="BN71"/>
  <c r="BN176"/>
  <c r="BN105"/>
  <c r="BN141"/>
  <c r="BN203"/>
  <c r="BN31"/>
  <c r="BN185"/>
  <c r="BN137"/>
  <c r="BN53"/>
  <c r="BN59"/>
  <c r="BN18"/>
  <c r="BN98"/>
  <c r="BN65"/>
  <c r="BN134"/>
  <c r="BN171"/>
  <c r="BN55"/>
  <c r="BN15"/>
  <c r="BN91"/>
  <c r="BN159"/>
  <c r="BN127"/>
  <c r="BN164"/>
  <c r="BN30"/>
  <c r="BN67"/>
  <c r="BN173"/>
  <c r="BN16"/>
  <c r="BN63"/>
  <c r="BN169"/>
  <c r="BN47"/>
  <c r="BN149"/>
  <c r="CC200"/>
  <c r="CC184"/>
  <c r="CC168"/>
  <c r="CC152"/>
  <c r="CC136"/>
  <c r="CC120"/>
  <c r="CC104"/>
  <c r="CC88"/>
  <c r="CC72"/>
  <c r="CC203"/>
  <c r="CC187"/>
  <c r="CC171"/>
  <c r="CC155"/>
  <c r="CC139"/>
  <c r="CC123"/>
  <c r="CC107"/>
  <c r="CC91"/>
  <c r="CC75"/>
  <c r="CC59"/>
  <c r="CC181"/>
  <c r="CC149"/>
  <c r="CC117"/>
  <c r="CC85"/>
  <c r="CC55"/>
  <c r="CC39"/>
  <c r="CC23"/>
  <c r="CC206"/>
  <c r="CC174"/>
  <c r="CC90" s="1"/>
  <c r="CC142"/>
  <c r="CC110"/>
  <c r="CC78"/>
  <c r="CC50"/>
  <c r="CC34"/>
  <c r="CC18"/>
  <c r="CC146"/>
  <c r="CC82"/>
  <c r="CC40"/>
  <c r="CC201"/>
  <c r="CC137"/>
  <c r="CC73"/>
  <c r="CC33"/>
  <c r="CC154"/>
  <c r="CC36"/>
  <c r="CC170"/>
  <c r="CC44"/>
  <c r="CC29"/>
  <c r="CC65"/>
  <c r="CC129"/>
  <c r="CC193"/>
  <c r="CC196"/>
  <c r="CC180"/>
  <c r="CC164"/>
  <c r="CC148"/>
  <c r="CC132"/>
  <c r="CC116"/>
  <c r="CC100"/>
  <c r="CC84"/>
  <c r="CC68"/>
  <c r="CC199"/>
  <c r="CC183"/>
  <c r="CC167"/>
  <c r="CC151"/>
  <c r="CC135"/>
  <c r="CC119"/>
  <c r="CC103"/>
  <c r="CC87"/>
  <c r="CC71"/>
  <c r="CC205"/>
  <c r="CC173"/>
  <c r="CC141"/>
  <c r="CC109"/>
  <c r="CC77"/>
  <c r="CC51"/>
  <c r="CC35"/>
  <c r="CC19"/>
  <c r="CC198"/>
  <c r="CC166"/>
  <c r="CC134"/>
  <c r="CC102"/>
  <c r="CC70"/>
  <c r="CC46"/>
  <c r="CC30"/>
  <c r="CC194"/>
  <c r="CC130"/>
  <c r="CC66"/>
  <c r="CC32"/>
  <c r="CC185"/>
  <c r="CC121"/>
  <c r="CC57"/>
  <c r="CC25"/>
  <c r="CC122"/>
  <c r="CC20"/>
  <c r="CC138"/>
  <c r="CC28"/>
  <c r="CC37"/>
  <c r="CC81"/>
  <c r="CC145"/>
  <c r="BM220"/>
  <c r="BM216"/>
  <c r="BR208"/>
  <c r="AN291"/>
  <c r="BX190"/>
  <c r="BX134"/>
  <c r="BX47"/>
  <c r="BX183"/>
  <c r="BX122"/>
  <c r="BX74"/>
  <c r="BX33"/>
  <c r="BX20"/>
  <c r="BX68"/>
  <c r="BX116"/>
  <c r="BX196"/>
  <c r="BX165"/>
  <c r="BX181"/>
  <c r="BT269"/>
  <c r="BP261"/>
  <c r="BM13"/>
  <c r="BM63"/>
  <c r="BM196"/>
  <c r="BM184"/>
  <c r="BM147"/>
  <c r="BM78"/>
  <c r="BM95"/>
  <c r="BM20"/>
  <c r="BM52"/>
  <c r="BM168"/>
  <c r="BM134"/>
  <c r="BM89"/>
  <c r="BM43"/>
  <c r="BM67"/>
  <c r="BX123"/>
  <c r="BM18"/>
  <c r="BM22"/>
  <c r="BX130"/>
  <c r="BX25"/>
  <c r="BX75"/>
  <c r="BX43"/>
  <c r="BM105"/>
  <c r="BX139"/>
  <c r="Z213"/>
  <c r="CA242"/>
  <c r="CA291" s="1"/>
  <c r="BV46"/>
  <c r="BV130"/>
  <c r="BV143"/>
  <c r="BV157"/>
  <c r="BV88"/>
  <c r="BV139"/>
  <c r="BV94"/>
  <c r="BV66"/>
  <c r="BV170"/>
  <c r="BV39"/>
  <c r="BV203"/>
  <c r="CB285"/>
  <c r="BX198"/>
  <c r="BX166"/>
  <c r="BX118"/>
  <c r="BX95"/>
  <c r="BX54"/>
  <c r="BX31"/>
  <c r="BX13"/>
  <c r="BX191"/>
  <c r="BX129"/>
  <c r="BX81"/>
  <c r="BX58"/>
  <c r="BX17"/>
  <c r="BV77"/>
  <c r="BV112"/>
  <c r="BV165"/>
  <c r="BV171"/>
  <c r="BV103"/>
  <c r="BV142"/>
  <c r="BV124"/>
  <c r="BV182"/>
  <c r="BV137"/>
  <c r="BV23"/>
  <c r="BV136"/>
  <c r="BV191"/>
  <c r="BV198"/>
  <c r="BV15"/>
  <c r="BV172"/>
  <c r="BV53"/>
  <c r="BV205"/>
  <c r="BX206"/>
  <c r="BX174"/>
  <c r="BX90" s="1"/>
  <c r="BX143"/>
  <c r="BX125"/>
  <c r="BX102"/>
  <c r="BX79"/>
  <c r="BX61"/>
  <c r="BX38"/>
  <c r="BX15"/>
  <c r="BX199"/>
  <c r="BX167"/>
  <c r="BX131"/>
  <c r="BX113"/>
  <c r="BX83"/>
  <c r="BX65"/>
  <c r="BX42"/>
  <c r="BX19"/>
  <c r="BY242"/>
  <c r="BY291" s="1"/>
  <c r="BX28"/>
  <c r="BX44"/>
  <c r="BX60"/>
  <c r="BX76"/>
  <c r="BX92"/>
  <c r="BX108"/>
  <c r="BX124"/>
  <c r="BX140"/>
  <c r="BX156"/>
  <c r="BX172"/>
  <c r="BX188"/>
  <c r="BX204"/>
  <c r="BX157"/>
  <c r="BX173"/>
  <c r="BX189"/>
  <c r="BX205"/>
  <c r="BT260"/>
  <c r="BP259"/>
  <c r="BP270"/>
  <c r="BP268"/>
  <c r="BM61"/>
  <c r="BM29"/>
  <c r="BM112"/>
  <c r="BM79"/>
  <c r="BM152"/>
  <c r="BM185"/>
  <c r="BM197"/>
  <c r="BV145"/>
  <c r="BV202"/>
  <c r="BV176"/>
  <c r="BM204"/>
  <c r="BM176"/>
  <c r="BM123"/>
  <c r="BM139"/>
  <c r="BM155"/>
  <c r="BM70"/>
  <c r="BM86"/>
  <c r="BM103"/>
  <c r="BM119"/>
  <c r="BM28"/>
  <c r="BM44"/>
  <c r="BM60"/>
  <c r="BM203"/>
  <c r="BM175"/>
  <c r="BM126"/>
  <c r="BM142"/>
  <c r="BM73"/>
  <c r="BM106"/>
  <c r="BM27"/>
  <c r="BM59"/>
  <c r="BM100"/>
  <c r="BM132"/>
  <c r="BQ180"/>
  <c r="BQ160"/>
  <c r="BQ144"/>
  <c r="BQ69"/>
  <c r="BQ156"/>
  <c r="BQ42"/>
  <c r="BQ136"/>
  <c r="BQ23"/>
  <c r="BQ143"/>
  <c r="BX163"/>
  <c r="BX91"/>
  <c r="BX27"/>
  <c r="BM141"/>
  <c r="BM167"/>
  <c r="BX162"/>
  <c r="BX103"/>
  <c r="BX53"/>
  <c r="BM68"/>
  <c r="BL222"/>
  <c r="BL242" s="1"/>
  <c r="BM270"/>
  <c r="CB290"/>
  <c r="BP258"/>
  <c r="BP267"/>
  <c r="BL250"/>
  <c r="BL251"/>
  <c r="BP250"/>
  <c r="BP252"/>
  <c r="BX187"/>
  <c r="BX101"/>
  <c r="BX69"/>
  <c r="BX73"/>
  <c r="BX133"/>
  <c r="BX37"/>
  <c r="BX105"/>
  <c r="BX178"/>
  <c r="BX34"/>
  <c r="BX57"/>
  <c r="BX85"/>
  <c r="BX135"/>
  <c r="BX171"/>
  <c r="BX179"/>
  <c r="BX55"/>
  <c r="BX107"/>
  <c r="BX18"/>
  <c r="BX87"/>
  <c r="BX146"/>
  <c r="BX50"/>
  <c r="BX119"/>
  <c r="BX202"/>
  <c r="BX39"/>
  <c r="BX66"/>
  <c r="BX89"/>
  <c r="BX117"/>
  <c r="BX14"/>
  <c r="BX46"/>
  <c r="BX78"/>
  <c r="BX110"/>
  <c r="BX142"/>
  <c r="BX186"/>
  <c r="Z287"/>
  <c r="M290"/>
  <c r="BN276"/>
  <c r="BN278"/>
  <c r="BV278"/>
  <c r="BV277"/>
  <c r="BV285" s="1"/>
  <c r="BV274"/>
  <c r="BN259"/>
  <c r="BN265"/>
  <c r="BN258"/>
  <c r="BN261"/>
  <c r="BZ196"/>
  <c r="BZ51"/>
  <c r="BZ69"/>
  <c r="BZ92"/>
  <c r="BZ108"/>
  <c r="BZ165"/>
  <c r="BZ35"/>
  <c r="BZ67"/>
  <c r="BZ99"/>
  <c r="BZ131"/>
  <c r="BZ173"/>
  <c r="BZ40"/>
  <c r="BZ79"/>
  <c r="BZ129"/>
  <c r="BZ164"/>
  <c r="BZ124"/>
  <c r="BZ140"/>
  <c r="BZ181"/>
  <c r="BZ47"/>
  <c r="BZ97"/>
  <c r="BZ136"/>
  <c r="BZ180"/>
  <c r="BU205"/>
  <c r="BU195"/>
  <c r="BU19"/>
  <c r="BU31"/>
  <c r="BU47"/>
  <c r="BU63"/>
  <c r="BU79"/>
  <c r="BU98"/>
  <c r="BU124"/>
  <c r="BU140"/>
  <c r="BU156"/>
  <c r="BU172"/>
  <c r="BU189"/>
  <c r="BU28"/>
  <c r="BU60"/>
  <c r="BU93"/>
  <c r="BU137"/>
  <c r="BU169"/>
  <c r="BU200"/>
  <c r="BU70"/>
  <c r="BU143"/>
  <c r="BU17"/>
  <c r="BU139"/>
  <c r="BU99"/>
  <c r="BU16"/>
  <c r="BU194"/>
  <c r="BU21"/>
  <c r="BU37"/>
  <c r="BU53"/>
  <c r="BU69"/>
  <c r="BU87"/>
  <c r="BU104"/>
  <c r="BU130"/>
  <c r="BU146"/>
  <c r="BU162"/>
  <c r="BU179"/>
  <c r="BU197"/>
  <c r="BU32"/>
  <c r="BU64"/>
  <c r="BU97"/>
  <c r="BU141"/>
  <c r="BU173"/>
  <c r="BU204"/>
  <c r="BU78"/>
  <c r="BU151"/>
  <c r="BU13"/>
  <c r="BU155"/>
  <c r="BU131"/>
  <c r="BX241"/>
  <c r="BX242" s="1"/>
  <c r="BX291" s="1"/>
  <c r="BX155"/>
  <c r="BX158"/>
  <c r="BX111"/>
  <c r="BX93"/>
  <c r="BX70"/>
  <c r="BX29"/>
  <c r="BX151"/>
  <c r="BX99"/>
  <c r="BX51"/>
  <c r="BX36"/>
  <c r="BX52"/>
  <c r="BX84"/>
  <c r="BX100"/>
  <c r="BX132"/>
  <c r="BX148"/>
  <c r="BX164"/>
  <c r="BX180"/>
  <c r="BX149"/>
  <c r="BX197"/>
  <c r="BT259"/>
  <c r="BP263"/>
  <c r="BP260"/>
  <c r="BM45"/>
  <c r="BM96"/>
  <c r="BM136"/>
  <c r="BM170"/>
  <c r="BM169"/>
  <c r="BM131"/>
  <c r="BM62"/>
  <c r="BM111"/>
  <c r="BM36"/>
  <c r="BM195"/>
  <c r="BM183"/>
  <c r="BM158"/>
  <c r="BM122"/>
  <c r="BL252"/>
  <c r="BM25"/>
  <c r="BM166"/>
  <c r="BX59"/>
  <c r="BM113"/>
  <c r="BX203"/>
  <c r="BM76"/>
  <c r="BM198"/>
  <c r="R222"/>
  <c r="CE291"/>
  <c r="BX114"/>
  <c r="BV96"/>
  <c r="BV150"/>
  <c r="BV67"/>
  <c r="BV120"/>
  <c r="BV177"/>
  <c r="BV140"/>
  <c r="BX141"/>
  <c r="BX77"/>
  <c r="BX159"/>
  <c r="BX106"/>
  <c r="BX35"/>
  <c r="BX16"/>
  <c r="BX32"/>
  <c r="BX48"/>
  <c r="BX64"/>
  <c r="BX80"/>
  <c r="BX96"/>
  <c r="BX112"/>
  <c r="BX128"/>
  <c r="BX144"/>
  <c r="BX160"/>
  <c r="BX176"/>
  <c r="BX192"/>
  <c r="BX145"/>
  <c r="BX161"/>
  <c r="BX177"/>
  <c r="BX193"/>
  <c r="BT262"/>
  <c r="BT261"/>
  <c r="BP255"/>
  <c r="BP256"/>
  <c r="BP257"/>
  <c r="BV18"/>
  <c r="BM53"/>
  <c r="BM21"/>
  <c r="BM104"/>
  <c r="BM71"/>
  <c r="BM144"/>
  <c r="BM177"/>
  <c r="BV37"/>
  <c r="BV76"/>
  <c r="BM192"/>
  <c r="BM165"/>
  <c r="BM180"/>
  <c r="BM127"/>
  <c r="BM143"/>
  <c r="BM159"/>
  <c r="BM74"/>
  <c r="BM91"/>
  <c r="BM107"/>
  <c r="BM16"/>
  <c r="BM32"/>
  <c r="BM48"/>
  <c r="BM191"/>
  <c r="BM164"/>
  <c r="BM179"/>
  <c r="BM130"/>
  <c r="BM154"/>
  <c r="BM85"/>
  <c r="BM118"/>
  <c r="BM39"/>
  <c r="BP251"/>
  <c r="BM33"/>
  <c r="BM75"/>
  <c r="BM181"/>
  <c r="BQ100"/>
  <c r="BQ166"/>
  <c r="BQ50"/>
  <c r="BQ34"/>
  <c r="BQ201"/>
  <c r="BQ94"/>
  <c r="BQ190"/>
  <c r="BQ81"/>
  <c r="BQ170"/>
  <c r="BQ67"/>
  <c r="BQ195"/>
  <c r="BX154"/>
  <c r="BM34"/>
  <c r="BX98"/>
  <c r="BM161"/>
  <c r="BQ189"/>
  <c r="BM42"/>
  <c r="BM72"/>
  <c r="BM133"/>
  <c r="Z245"/>
  <c r="Z248" s="1"/>
  <c r="AN242"/>
  <c r="BF291"/>
  <c r="BK242"/>
  <c r="BK291" s="1"/>
  <c r="BX41"/>
  <c r="BT242"/>
  <c r="BM255"/>
  <c r="R208"/>
  <c r="Z290"/>
  <c r="R253"/>
  <c r="BO242"/>
  <c r="BO291" s="1"/>
  <c r="BP193"/>
  <c r="CB197"/>
  <c r="BP29"/>
  <c r="BP125"/>
  <c r="BP226"/>
  <c r="BQ219"/>
  <c r="BR219" s="1"/>
  <c r="BQ217"/>
  <c r="BR217" s="1"/>
  <c r="BU255"/>
  <c r="BU263"/>
  <c r="BU275"/>
  <c r="Z222"/>
  <c r="M253"/>
  <c r="R239"/>
  <c r="CJ242"/>
  <c r="CJ291" s="1"/>
  <c r="CK242"/>
  <c r="CK291" s="1"/>
  <c r="CH291"/>
  <c r="BW291"/>
  <c r="BS242"/>
  <c r="BS291" s="1"/>
  <c r="CF242"/>
  <c r="CF291" s="1"/>
  <c r="BQ248"/>
  <c r="BP75"/>
  <c r="BP171"/>
  <c r="CB32"/>
  <c r="BQ216"/>
  <c r="BR216" s="1"/>
  <c r="BQ246"/>
  <c r="BU256"/>
  <c r="BU264"/>
  <c r="BU278"/>
  <c r="CC228"/>
  <c r="CC234" s="1"/>
  <c r="CB234"/>
  <c r="BY119"/>
  <c r="BY103"/>
  <c r="BY23"/>
  <c r="BY55"/>
  <c r="BY71"/>
  <c r="BY39"/>
  <c r="BY194"/>
  <c r="BY178"/>
  <c r="BY166"/>
  <c r="BY150"/>
  <c r="BY197"/>
  <c r="BY181"/>
  <c r="BY165"/>
  <c r="BY149"/>
  <c r="BY133"/>
  <c r="BY117"/>
  <c r="BY101"/>
  <c r="BY85"/>
  <c r="BY69"/>
  <c r="BY53"/>
  <c r="BY37"/>
  <c r="BY21"/>
  <c r="BY195"/>
  <c r="BY163"/>
  <c r="BY132"/>
  <c r="BY114"/>
  <c r="BY91"/>
  <c r="BY68"/>
  <c r="BY50"/>
  <c r="BY27"/>
  <c r="BY196"/>
  <c r="BY164"/>
  <c r="BY136"/>
  <c r="BY118"/>
  <c r="BY95"/>
  <c r="BY72"/>
  <c r="BY54"/>
  <c r="BY31"/>
  <c r="BY199"/>
  <c r="BY138"/>
  <c r="BY99"/>
  <c r="BY60"/>
  <c r="BY191"/>
  <c r="BY122"/>
  <c r="BY76"/>
  <c r="BY26"/>
  <c r="BY64"/>
  <c r="BY128"/>
  <c r="BY168"/>
  <c r="BY200"/>
  <c r="BY14"/>
  <c r="BY78"/>
  <c r="BY142"/>
  <c r="BY135"/>
  <c r="BY87"/>
  <c r="BY198"/>
  <c r="BY182"/>
  <c r="BY170"/>
  <c r="BY154"/>
  <c r="BY201"/>
  <c r="BY185"/>
  <c r="BY169"/>
  <c r="BY153"/>
  <c r="BY137"/>
  <c r="BY121"/>
  <c r="BY105"/>
  <c r="BY89"/>
  <c r="BY73"/>
  <c r="BY57"/>
  <c r="BY41"/>
  <c r="BY25"/>
  <c r="BY203"/>
  <c r="BY171"/>
  <c r="BY139"/>
  <c r="BY116"/>
  <c r="BY98"/>
  <c r="BY75"/>
  <c r="BY52"/>
  <c r="BY34"/>
  <c r="BY204"/>
  <c r="BY172"/>
  <c r="BY143"/>
  <c r="BY120"/>
  <c r="BY102"/>
  <c r="BY79"/>
  <c r="BY56"/>
  <c r="BY38"/>
  <c r="BY15"/>
  <c r="BY151"/>
  <c r="BY106"/>
  <c r="BY67"/>
  <c r="BY28"/>
  <c r="BY140"/>
  <c r="BY83"/>
  <c r="BY44"/>
  <c r="BY48"/>
  <c r="BY112"/>
  <c r="BY160"/>
  <c r="BY192"/>
  <c r="BY62"/>
  <c r="BY126"/>
  <c r="BY186"/>
  <c r="BY158"/>
  <c r="BY189"/>
  <c r="BY157"/>
  <c r="BY125"/>
  <c r="BY93"/>
  <c r="BY61"/>
  <c r="BY29"/>
  <c r="BY179"/>
  <c r="BY123"/>
  <c r="BY82"/>
  <c r="BY36"/>
  <c r="BY180"/>
  <c r="BY127"/>
  <c r="BY86"/>
  <c r="BY40"/>
  <c r="BY167"/>
  <c r="BY74"/>
  <c r="BY159"/>
  <c r="BY51"/>
  <c r="BY16"/>
  <c r="BY144"/>
  <c r="BY46"/>
  <c r="BY190"/>
  <c r="BY193"/>
  <c r="BY129"/>
  <c r="BY65"/>
  <c r="BY187"/>
  <c r="BY84"/>
  <c r="BY188"/>
  <c r="BY88"/>
  <c r="BY183"/>
  <c r="BY175"/>
  <c r="BY30"/>
  <c r="BY206"/>
  <c r="BY174"/>
  <c r="BY90" s="1"/>
  <c r="BY146"/>
  <c r="BY177"/>
  <c r="BY145"/>
  <c r="BY113"/>
  <c r="BY81"/>
  <c r="BY49"/>
  <c r="BY17"/>
  <c r="BY155"/>
  <c r="BY107"/>
  <c r="BY66"/>
  <c r="BY20"/>
  <c r="BY156"/>
  <c r="BY111"/>
  <c r="BY70"/>
  <c r="BY24"/>
  <c r="BY131"/>
  <c r="BY42"/>
  <c r="BY115"/>
  <c r="BY19"/>
  <c r="BY32"/>
  <c r="BY152"/>
  <c r="BY94"/>
  <c r="BY162"/>
  <c r="BY161"/>
  <c r="BY97"/>
  <c r="BY33"/>
  <c r="BY130"/>
  <c r="BY43"/>
  <c r="BY134"/>
  <c r="BY47"/>
  <c r="BY92"/>
  <c r="BY58"/>
  <c r="BY96"/>
  <c r="BY184"/>
  <c r="CD242"/>
  <c r="BT205"/>
  <c r="BT91"/>
  <c r="BT42"/>
  <c r="BT186"/>
  <c r="BT143"/>
  <c r="BT70"/>
  <c r="BT200"/>
  <c r="BT169"/>
  <c r="BT137"/>
  <c r="BT93"/>
  <c r="BT60"/>
  <c r="BT24"/>
  <c r="BT177"/>
  <c r="BT148"/>
  <c r="BT106"/>
  <c r="BT71"/>
  <c r="BY176"/>
  <c r="BY124"/>
  <c r="BY148"/>
  <c r="BY147"/>
  <c r="BY109"/>
  <c r="Z110"/>
  <c r="M208"/>
  <c r="BT194"/>
  <c r="BT34"/>
  <c r="BT66"/>
  <c r="BT15"/>
  <c r="BT13"/>
  <c r="BT131"/>
  <c r="BT19"/>
  <c r="BT27"/>
  <c r="BT35"/>
  <c r="BT43"/>
  <c r="BT51"/>
  <c r="BT59"/>
  <c r="BT99"/>
  <c r="BT25"/>
  <c r="BT37"/>
  <c r="BT47"/>
  <c r="BT57"/>
  <c r="BT67"/>
  <c r="BT75"/>
  <c r="BT85"/>
  <c r="BT94"/>
  <c r="BT102"/>
  <c r="BT110"/>
  <c r="BT128"/>
  <c r="BT136"/>
  <c r="BT144"/>
  <c r="BT152"/>
  <c r="BT160"/>
  <c r="BT168"/>
  <c r="BT181"/>
  <c r="BT189"/>
  <c r="BT197"/>
  <c r="BT206"/>
  <c r="BT32"/>
  <c r="BT48"/>
  <c r="BT64"/>
  <c r="BT80"/>
  <c r="BT97"/>
  <c r="BT125"/>
  <c r="BT141"/>
  <c r="BT157"/>
  <c r="BT173"/>
  <c r="BT188"/>
  <c r="BT204"/>
  <c r="BT46"/>
  <c r="BT78"/>
  <c r="BT111"/>
  <c r="BT151"/>
  <c r="BT190"/>
  <c r="BT155"/>
  <c r="BT74"/>
  <c r="BT163"/>
  <c r="BT55"/>
  <c r="BT73"/>
  <c r="BT92"/>
  <c r="BT108"/>
  <c r="BT134"/>
  <c r="BT150"/>
  <c r="BT166"/>
  <c r="BT187"/>
  <c r="BT28"/>
  <c r="BT50"/>
  <c r="BT147"/>
  <c r="BT29"/>
  <c r="BT39"/>
  <c r="BT49"/>
  <c r="BT61"/>
  <c r="BT69"/>
  <c r="BT77"/>
  <c r="BT87"/>
  <c r="BT96"/>
  <c r="BT104"/>
  <c r="BT112"/>
  <c r="BT130"/>
  <c r="BT138"/>
  <c r="BT146"/>
  <c r="BT154"/>
  <c r="BT162"/>
  <c r="BT170"/>
  <c r="BT175"/>
  <c r="BT183"/>
  <c r="BT191"/>
  <c r="BT199"/>
  <c r="BT20"/>
  <c r="BT36"/>
  <c r="BT52"/>
  <c r="BT68"/>
  <c r="BT84"/>
  <c r="BT101"/>
  <c r="BT129"/>
  <c r="BT145"/>
  <c r="BT161"/>
  <c r="BT176"/>
  <c r="BT192"/>
  <c r="BT22"/>
  <c r="BT54"/>
  <c r="BT86"/>
  <c r="BT127"/>
  <c r="BT159"/>
  <c r="BT198"/>
  <c r="BT202"/>
  <c r="BT139"/>
  <c r="BT58"/>
  <c r="BT17"/>
  <c r="BT178"/>
  <c r="BT23"/>
  <c r="BT33"/>
  <c r="BT45"/>
  <c r="BT65"/>
  <c r="BT81"/>
  <c r="BT100"/>
  <c r="BT126"/>
  <c r="BT142"/>
  <c r="BT158"/>
  <c r="BT174"/>
  <c r="BT90" s="1"/>
  <c r="BT179"/>
  <c r="BT195"/>
  <c r="BT203"/>
  <c r="Z282"/>
  <c r="M285"/>
  <c r="BT16"/>
  <c r="BT135"/>
  <c r="BT62"/>
  <c r="BT196"/>
  <c r="BT165"/>
  <c r="BT133"/>
  <c r="BT88"/>
  <c r="BT56"/>
  <c r="BT201"/>
  <c r="BT172"/>
  <c r="BT140"/>
  <c r="BT98"/>
  <c r="BT63"/>
  <c r="BT21"/>
  <c r="BY80"/>
  <c r="BY22"/>
  <c r="BY18"/>
  <c r="BY13"/>
  <c r="BY141"/>
  <c r="BY202"/>
  <c r="CD34"/>
  <c r="CD182"/>
  <c r="CD118"/>
  <c r="CD134"/>
  <c r="CD198"/>
  <c r="CD86"/>
  <c r="CD163"/>
  <c r="CD70"/>
  <c r="CD18"/>
  <c r="CD150"/>
  <c r="CD183"/>
  <c r="CD17"/>
  <c r="CD127"/>
  <c r="CD193"/>
  <c r="CD173"/>
  <c r="CD157"/>
  <c r="CD141"/>
  <c r="CD125"/>
  <c r="CD109"/>
  <c r="CD93"/>
  <c r="CD77"/>
  <c r="CD61"/>
  <c r="CD196"/>
  <c r="CD180"/>
  <c r="CD164"/>
  <c r="CD148"/>
  <c r="CD132"/>
  <c r="CD116"/>
  <c r="CD100"/>
  <c r="CD84"/>
  <c r="CD68"/>
  <c r="CD194"/>
  <c r="CD154"/>
  <c r="CD122"/>
  <c r="CD82"/>
  <c r="CD56"/>
  <c r="CD40"/>
  <c r="CD24"/>
  <c r="CD195"/>
  <c r="CD155"/>
  <c r="CD123"/>
  <c r="CD91"/>
  <c r="CD59"/>
  <c r="CD43"/>
  <c r="CD27"/>
  <c r="CD199"/>
  <c r="CD119"/>
  <c r="CD53"/>
  <c r="CD21"/>
  <c r="CD158"/>
  <c r="CD94"/>
  <c r="CD46"/>
  <c r="CD111"/>
  <c r="CD206"/>
  <c r="CD191"/>
  <c r="CD42"/>
  <c r="CD102"/>
  <c r="BV73"/>
  <c r="BV99"/>
  <c r="BV174"/>
  <c r="BV90" s="1"/>
  <c r="BV62"/>
  <c r="BV115"/>
  <c r="BV16"/>
  <c r="BV25"/>
  <c r="BV45"/>
  <c r="BV192"/>
  <c r="BV128"/>
  <c r="BV60"/>
  <c r="BV181"/>
  <c r="BV79"/>
  <c r="BV187"/>
  <c r="BV86"/>
  <c r="BV167"/>
  <c r="BV169"/>
  <c r="BQ157"/>
  <c r="BQ45"/>
  <c r="BQ173"/>
  <c r="BQ199"/>
  <c r="BQ183"/>
  <c r="BQ167"/>
  <c r="BQ151"/>
  <c r="BQ135"/>
  <c r="BQ119"/>
  <c r="BQ103"/>
  <c r="BQ87"/>
  <c r="BQ71"/>
  <c r="BQ55"/>
  <c r="BQ39"/>
  <c r="BQ205"/>
  <c r="BQ29"/>
  <c r="BQ13"/>
  <c r="BQ141"/>
  <c r="BQ203"/>
  <c r="BQ187"/>
  <c r="BQ171"/>
  <c r="BQ155"/>
  <c r="BQ139"/>
  <c r="BQ123"/>
  <c r="BQ107"/>
  <c r="BQ91"/>
  <c r="BQ75"/>
  <c r="BQ59"/>
  <c r="BQ43"/>
  <c r="BQ61"/>
  <c r="BQ179"/>
  <c r="BQ147"/>
  <c r="BQ115"/>
  <c r="BQ83"/>
  <c r="BQ51"/>
  <c r="BQ27"/>
  <c r="BQ202"/>
  <c r="BQ184"/>
  <c r="BQ161"/>
  <c r="BQ138"/>
  <c r="BQ120"/>
  <c r="BQ97"/>
  <c r="BQ72"/>
  <c r="BQ49"/>
  <c r="BQ26"/>
  <c r="BQ204"/>
  <c r="BQ181"/>
  <c r="BQ165"/>
  <c r="BQ142"/>
  <c r="BQ124"/>
  <c r="BQ101"/>
  <c r="BQ78"/>
  <c r="BQ60"/>
  <c r="BQ37"/>
  <c r="BQ14"/>
  <c r="BQ169"/>
  <c r="BQ130"/>
  <c r="BQ80"/>
  <c r="BQ41"/>
  <c r="BQ185"/>
  <c r="BQ146"/>
  <c r="BQ96"/>
  <c r="BQ57"/>
  <c r="BQ18"/>
  <c r="BQ70"/>
  <c r="BQ134"/>
  <c r="BQ198"/>
  <c r="BQ20"/>
  <c r="BQ84"/>
  <c r="BQ148"/>
  <c r="BQ109"/>
  <c r="BQ191"/>
  <c r="BQ159"/>
  <c r="BQ127"/>
  <c r="BQ95"/>
  <c r="BQ63"/>
  <c r="BQ31"/>
  <c r="BQ15"/>
  <c r="BQ186"/>
  <c r="BQ168"/>
  <c r="BQ145"/>
  <c r="BQ122"/>
  <c r="BQ104"/>
  <c r="BQ74"/>
  <c r="BQ56"/>
  <c r="BQ33"/>
  <c r="BQ206"/>
  <c r="BQ188"/>
  <c r="BQ172"/>
  <c r="BQ149"/>
  <c r="BQ126"/>
  <c r="BQ108"/>
  <c r="BQ85"/>
  <c r="BQ62"/>
  <c r="BQ44"/>
  <c r="BQ21"/>
  <c r="BQ176"/>
  <c r="BQ137"/>
  <c r="BQ98"/>
  <c r="BQ48"/>
  <c r="BQ192"/>
  <c r="BQ153"/>
  <c r="BQ114"/>
  <c r="BQ64"/>
  <c r="BQ25"/>
  <c r="BQ54"/>
  <c r="BQ118"/>
  <c r="BQ182"/>
  <c r="BQ68"/>
  <c r="BQ132"/>
  <c r="BQ196"/>
  <c r="CB239"/>
  <c r="CC237"/>
  <c r="CC239" s="1"/>
  <c r="BV185"/>
  <c r="BV34"/>
  <c r="BV132"/>
  <c r="BV64"/>
  <c r="BV186"/>
  <c r="BV85"/>
  <c r="BV193"/>
  <c r="BV91"/>
  <c r="BV50"/>
  <c r="BV35"/>
  <c r="BV55"/>
  <c r="BV156"/>
  <c r="BV24"/>
  <c r="BV31"/>
  <c r="BV179"/>
  <c r="BV57"/>
  <c r="BV126"/>
  <c r="BV162"/>
  <c r="BV152"/>
  <c r="BV84"/>
  <c r="BV127"/>
  <c r="BV26"/>
  <c r="BV134"/>
  <c r="BV33"/>
  <c r="BV204"/>
  <c r="BV72"/>
  <c r="BV101"/>
  <c r="BV178"/>
  <c r="BV78"/>
  <c r="BV147"/>
  <c r="BV173"/>
  <c r="BV148"/>
  <c r="BV80"/>
  <c r="BV14"/>
  <c r="BV111"/>
  <c r="BV21"/>
  <c r="BV129"/>
  <c r="BV27"/>
  <c r="BV199"/>
  <c r="BV131"/>
  <c r="BV105"/>
  <c r="BV188"/>
  <c r="BV56"/>
  <c r="BV74"/>
  <c r="BV81"/>
  <c r="BV201"/>
  <c r="BV195"/>
  <c r="BV19"/>
  <c r="BV109"/>
  <c r="BV168"/>
  <c r="BV100"/>
  <c r="BV36"/>
  <c r="BV149"/>
  <c r="BV47"/>
  <c r="BV155"/>
  <c r="BV54"/>
  <c r="BV93"/>
  <c r="BV98"/>
  <c r="BV104"/>
  <c r="BV154"/>
  <c r="BV161"/>
  <c r="BV71"/>
  <c r="BV242"/>
  <c r="BT274"/>
  <c r="BT267"/>
  <c r="CD143"/>
  <c r="BV125"/>
  <c r="CD30"/>
  <c r="CD78"/>
  <c r="CD37"/>
  <c r="CD103"/>
  <c r="CD14"/>
  <c r="CD35"/>
  <c r="CD55"/>
  <c r="CD99"/>
  <c r="CD139"/>
  <c r="CD187"/>
  <c r="CD28"/>
  <c r="CD48"/>
  <c r="CD74"/>
  <c r="CD130"/>
  <c r="CD178"/>
  <c r="CD64"/>
  <c r="CD88"/>
  <c r="CD108"/>
  <c r="CD128"/>
  <c r="CD152"/>
  <c r="CD172"/>
  <c r="CD192"/>
  <c r="CD65"/>
  <c r="CD85"/>
  <c r="CD105"/>
  <c r="CD129"/>
  <c r="CD149"/>
  <c r="CD169"/>
  <c r="CD197"/>
  <c r="BV43"/>
  <c r="BV166"/>
  <c r="BV106"/>
  <c r="BV28"/>
  <c r="BV108"/>
  <c r="CD95"/>
  <c r="BV141"/>
  <c r="AR221"/>
  <c r="CD26"/>
  <c r="BV206"/>
  <c r="AZ291"/>
  <c r="Y285"/>
  <c r="Y291" s="1"/>
  <c r="Y253"/>
  <c r="BT265"/>
  <c r="BT264"/>
  <c r="BT258"/>
  <c r="BT263"/>
  <c r="BU252"/>
  <c r="BU251"/>
  <c r="Z228"/>
  <c r="Z234" s="1"/>
  <c r="M234"/>
  <c r="M239"/>
  <c r="Z236"/>
  <c r="Z239" s="1"/>
  <c r="BN263"/>
  <c r="BN268"/>
  <c r="BN270"/>
  <c r="BN257"/>
  <c r="BN256"/>
  <c r="BN255"/>
  <c r="BQ267"/>
  <c r="BQ263"/>
  <c r="BQ259"/>
  <c r="BQ268"/>
  <c r="BQ264"/>
  <c r="BQ260"/>
  <c r="BQ255"/>
  <c r="BQ270"/>
  <c r="BQ262"/>
  <c r="BQ265"/>
  <c r="BQ256"/>
  <c r="BQ252"/>
  <c r="BQ251"/>
  <c r="BQ250"/>
  <c r="BN58"/>
  <c r="BN161"/>
  <c r="BN157"/>
  <c r="BN21"/>
  <c r="BN181"/>
  <c r="BN80"/>
  <c r="BN36"/>
  <c r="BN57"/>
  <c r="BN41"/>
  <c r="BN25"/>
  <c r="BN43"/>
  <c r="BN22"/>
  <c r="BN118"/>
  <c r="BN102"/>
  <c r="BN85"/>
  <c r="BN69"/>
  <c r="BN154"/>
  <c r="BN138"/>
  <c r="BN190"/>
  <c r="BN174"/>
  <c r="BN90" s="1"/>
  <c r="BN163"/>
  <c r="BN192"/>
  <c r="BN44"/>
  <c r="BN23"/>
  <c r="BN115"/>
  <c r="BN99"/>
  <c r="BN82"/>
  <c r="BN66"/>
  <c r="BN151"/>
  <c r="BN135"/>
  <c r="BN187"/>
  <c r="BN172"/>
  <c r="BN201"/>
  <c r="BN51"/>
  <c r="BN116"/>
  <c r="BN83"/>
  <c r="BN152"/>
  <c r="BN188"/>
  <c r="BN206"/>
  <c r="BN35"/>
  <c r="BN112"/>
  <c r="BN79"/>
  <c r="BN148"/>
  <c r="BN184"/>
  <c r="BN194"/>
  <c r="BN129"/>
  <c r="BN26"/>
  <c r="BN42"/>
  <c r="BN133"/>
  <c r="BN109"/>
  <c r="BN145"/>
  <c r="BN125"/>
  <c r="BN117"/>
  <c r="BN166"/>
  <c r="BN64"/>
  <c r="BN17"/>
  <c r="BN61"/>
  <c r="BN45"/>
  <c r="BN29"/>
  <c r="BN48"/>
  <c r="BN27"/>
  <c r="BN122"/>
  <c r="BN106"/>
  <c r="BN89"/>
  <c r="BN73"/>
  <c r="BN158"/>
  <c r="BN142"/>
  <c r="BN126"/>
  <c r="BN178"/>
  <c r="BN167"/>
  <c r="BN196"/>
  <c r="BN50"/>
  <c r="BN28"/>
  <c r="BN119"/>
  <c r="BN103"/>
  <c r="BN86"/>
  <c r="BN70"/>
  <c r="BN155"/>
  <c r="BN139"/>
  <c r="BN123"/>
  <c r="BN175"/>
  <c r="BN205"/>
  <c r="BN191"/>
  <c r="BN20"/>
  <c r="BN92"/>
  <c r="BN160"/>
  <c r="BN128"/>
  <c r="BN165"/>
  <c r="BN46"/>
  <c r="BN120"/>
  <c r="BN87"/>
  <c r="BN156"/>
  <c r="BN124"/>
  <c r="BN202"/>
  <c r="BN189"/>
  <c r="BN121"/>
  <c r="BN101"/>
  <c r="BN177"/>
  <c r="BN93"/>
  <c r="BN52"/>
  <c r="BH221"/>
  <c r="BH222"/>
  <c r="BH242" s="1"/>
  <c r="BH291" s="1"/>
  <c r="BZ241"/>
  <c r="BZ242" s="1"/>
  <c r="CC224"/>
  <c r="CC226" s="1"/>
  <c r="CB226"/>
  <c r="CD15"/>
  <c r="BV196"/>
  <c r="BV30"/>
  <c r="BV38"/>
  <c r="BV20"/>
  <c r="BV146"/>
  <c r="BV102"/>
  <c r="BT278"/>
  <c r="BT255"/>
  <c r="BT266"/>
  <c r="BT257"/>
  <c r="CD79"/>
  <c r="BV61"/>
  <c r="CD38"/>
  <c r="CD110"/>
  <c r="CD174"/>
  <c r="CD90" s="1"/>
  <c r="CD45"/>
  <c r="CD135"/>
  <c r="CD19"/>
  <c r="CD39"/>
  <c r="CD67"/>
  <c r="CD107"/>
  <c r="CD147"/>
  <c r="CD203"/>
  <c r="CD32"/>
  <c r="CD52"/>
  <c r="CD98"/>
  <c r="CD138"/>
  <c r="CD186"/>
  <c r="CD72"/>
  <c r="CD92"/>
  <c r="CD112"/>
  <c r="CD136"/>
  <c r="CD156"/>
  <c r="CD176"/>
  <c r="CD200"/>
  <c r="CD69"/>
  <c r="CD89"/>
  <c r="CD113"/>
  <c r="CD133"/>
  <c r="CD153"/>
  <c r="CD177"/>
  <c r="CD201"/>
  <c r="BV65"/>
  <c r="BV13"/>
  <c r="BV138"/>
  <c r="BV44"/>
  <c r="BV144"/>
  <c r="CD63"/>
  <c r="BV87"/>
  <c r="CD166"/>
  <c r="K291"/>
  <c r="AA242"/>
  <c r="Z208"/>
  <c r="Z250"/>
  <c r="Z253" s="1"/>
  <c r="O291"/>
  <c r="AS291"/>
  <c r="AT291"/>
  <c r="AW291"/>
  <c r="AV291"/>
  <c r="BC242"/>
  <c r="BC291" s="1"/>
  <c r="BG242"/>
  <c r="BG291" s="1"/>
  <c r="BT270"/>
  <c r="BN267"/>
  <c r="BN250"/>
  <c r="BL245"/>
  <c r="BL248" s="1"/>
  <c r="BU242"/>
  <c r="BR226"/>
  <c r="BQ266"/>
  <c r="CB222"/>
  <c r="BN273"/>
  <c r="BN277"/>
  <c r="BR274"/>
  <c r="BR275"/>
  <c r="BR278"/>
  <c r="BR276"/>
  <c r="BN246"/>
  <c r="BN245"/>
  <c r="BN248" s="1"/>
  <c r="BM218"/>
  <c r="BM213"/>
  <c r="BM219"/>
  <c r="BM214"/>
  <c r="R285"/>
  <c r="Q291"/>
  <c r="O242"/>
  <c r="T242"/>
  <c r="T291" s="1"/>
  <c r="AO291"/>
  <c r="AR242"/>
  <c r="AR291" s="1"/>
  <c r="AM291"/>
  <c r="AY242"/>
  <c r="AY291" s="1"/>
  <c r="CL242"/>
  <c r="CL291" s="1"/>
  <c r="BM215"/>
  <c r="BP281"/>
  <c r="BU276"/>
  <c r="BU277"/>
  <c r="BU273"/>
  <c r="BL265"/>
  <c r="BL269"/>
  <c r="BL266"/>
  <c r="BL258"/>
  <c r="BL257"/>
  <c r="BL202"/>
  <c r="BL182"/>
  <c r="BL149"/>
  <c r="BL59"/>
  <c r="BL68"/>
  <c r="BL187"/>
  <c r="BL152"/>
  <c r="BL109"/>
  <c r="BL50"/>
  <c r="BL128"/>
  <c r="BL26"/>
  <c r="BL190"/>
  <c r="BL157"/>
  <c r="BL112"/>
  <c r="BL51"/>
  <c r="BL175"/>
  <c r="BL193"/>
  <c r="BL153"/>
  <c r="BL64"/>
  <c r="BL97"/>
  <c r="BL22"/>
  <c r="BL54"/>
  <c r="BL178"/>
  <c r="BL132"/>
  <c r="BL75"/>
  <c r="BL108"/>
  <c r="BL31"/>
  <c r="BL87"/>
  <c r="BL60"/>
  <c r="BL167"/>
  <c r="BL104"/>
  <c r="BL160"/>
  <c r="BL42"/>
  <c r="BL172"/>
  <c r="BL136"/>
  <c r="BL93"/>
  <c r="BL34"/>
  <c r="BL205"/>
  <c r="BL117"/>
  <c r="BL141"/>
  <c r="BL96"/>
  <c r="BL35"/>
  <c r="BL168"/>
  <c r="BL201"/>
  <c r="BL145"/>
  <c r="BL88"/>
  <c r="BL121"/>
  <c r="BL14"/>
  <c r="BL46"/>
  <c r="BL171"/>
  <c r="BL198"/>
  <c r="BL124"/>
  <c r="BL156"/>
  <c r="BL67"/>
  <c r="BL100"/>
  <c r="BL23"/>
  <c r="BL55"/>
  <c r="CG242"/>
  <c r="CG291" s="1"/>
  <c r="BN275"/>
  <c r="BZ291"/>
  <c r="BM212"/>
  <c r="BM222" s="1"/>
  <c r="BM242" s="1"/>
  <c r="BM217"/>
  <c r="BR239"/>
  <c r="A291"/>
  <c r="BP56"/>
  <c r="BP111"/>
  <c r="BP157"/>
  <c r="BX94"/>
  <c r="BX137"/>
  <c r="CB14"/>
  <c r="CB165"/>
  <c r="BQ220"/>
  <c r="BQ214"/>
  <c r="BR214" s="1"/>
  <c r="BM246"/>
  <c r="BM248" s="1"/>
  <c r="BM257"/>
  <c r="BM261"/>
  <c r="BM265"/>
  <c r="BM269"/>
  <c r="BU258"/>
  <c r="BU262"/>
  <c r="BU266"/>
  <c r="BU270"/>
  <c r="I242"/>
  <c r="BX195"/>
  <c r="BP43"/>
  <c r="BP88"/>
  <c r="BP143"/>
  <c r="BX82"/>
  <c r="BX126"/>
  <c r="BQ218"/>
  <c r="BR218" s="1"/>
  <c r="BM256"/>
  <c r="BM260"/>
  <c r="BM264"/>
  <c r="BU257"/>
  <c r="BU261"/>
  <c r="BU265"/>
  <c r="I291"/>
  <c r="X242"/>
  <c r="X291" s="1"/>
  <c r="H242"/>
  <c r="H291" s="1"/>
  <c r="BP208" l="1"/>
  <c r="CB242"/>
  <c r="CC208"/>
  <c r="BU208"/>
  <c r="BM208"/>
  <c r="BL285"/>
  <c r="M242"/>
  <c r="BM285"/>
  <c r="BR285"/>
  <c r="R242"/>
  <c r="R291" s="1"/>
  <c r="BN285"/>
  <c r="BV208"/>
  <c r="BV291" s="1"/>
  <c r="Z242"/>
  <c r="BN220"/>
  <c r="BN213"/>
  <c r="BN233"/>
  <c r="BN217"/>
  <c r="BN230"/>
  <c r="BN224"/>
  <c r="BN226" s="1"/>
  <c r="BN212"/>
  <c r="BN232"/>
  <c r="BN236"/>
  <c r="BN238"/>
  <c r="BN228"/>
  <c r="BN215"/>
  <c r="BN225"/>
  <c r="BN214"/>
  <c r="BN219"/>
  <c r="BN211"/>
  <c r="BN231"/>
  <c r="BN218"/>
  <c r="BN229"/>
  <c r="BN216"/>
  <c r="BN237"/>
  <c r="M291"/>
  <c r="BT208"/>
  <c r="AA291"/>
  <c r="AG291" s="1"/>
  <c r="CB208"/>
  <c r="CB291" s="1"/>
  <c r="BU285"/>
  <c r="CD208"/>
  <c r="CD291" s="1"/>
  <c r="BT285"/>
  <c r="CC242"/>
  <c r="BQ208"/>
  <c r="BR220"/>
  <c r="BQ211"/>
  <c r="BQ281"/>
  <c r="BP285"/>
  <c r="BN208"/>
  <c r="BL208"/>
  <c r="BL291" s="1"/>
  <c r="Z285"/>
  <c r="AC291"/>
  <c r="BP291" l="1"/>
  <c r="BU291"/>
  <c r="Z291"/>
  <c r="CC291"/>
  <c r="BT291"/>
  <c r="BM291"/>
  <c r="AE291"/>
  <c r="BN234"/>
  <c r="BN239"/>
  <c r="AD291"/>
  <c r="AB291" s="1"/>
  <c r="AF291"/>
  <c r="BQ222"/>
  <c r="BQ242" s="1"/>
  <c r="BR211"/>
  <c r="BR222" s="1"/>
  <c r="BR242" s="1"/>
  <c r="BR291" s="1"/>
  <c r="BQ284"/>
  <c r="BQ285"/>
  <c r="BN222"/>
  <c r="BN221"/>
  <c r="BN242" l="1"/>
  <c r="BN291" s="1"/>
  <c r="BQ291"/>
</calcChain>
</file>

<file path=xl/sharedStrings.xml><?xml version="1.0" encoding="utf-8"?>
<sst xmlns="http://schemas.openxmlformats.org/spreadsheetml/2006/main" count="1104" uniqueCount="353">
  <si>
    <t>СП "Сосновый бор", д.№1</t>
  </si>
  <si>
    <t>Митинское сельское поселение</t>
  </si>
  <si>
    <t>Шопшинское сельское поселение</t>
  </si>
  <si>
    <t>Сосновая 3</t>
  </si>
  <si>
    <t>Юбилейный 3</t>
  </si>
  <si>
    <t>Юбилейный 4</t>
  </si>
  <si>
    <t>Чапаева 25</t>
  </si>
  <si>
    <t>Р.Люксембург 12б</t>
  </si>
  <si>
    <t>Р.Люксембург 12в</t>
  </si>
  <si>
    <t>Р.Люксембург 20</t>
  </si>
  <si>
    <t>Р.Люксембург 20а</t>
  </si>
  <si>
    <t>Р.Люксембург 21а</t>
  </si>
  <si>
    <t>Жилой дом 1</t>
  </si>
  <si>
    <t>Жилой дом 2</t>
  </si>
  <si>
    <t>Клубная 1</t>
  </si>
  <si>
    <t>Клубная 2</t>
  </si>
  <si>
    <t>Клубная 3</t>
  </si>
  <si>
    <t>Клубная 4</t>
  </si>
  <si>
    <t>Клубная 5</t>
  </si>
  <si>
    <t>Клубная 6</t>
  </si>
  <si>
    <t>Центральная 6</t>
  </si>
  <si>
    <t>Центральная 4</t>
  </si>
  <si>
    <t>Центральная 2</t>
  </si>
  <si>
    <t>с.Плещеево</t>
  </si>
  <si>
    <t>Победы 25а</t>
  </si>
  <si>
    <t>Шишкина 4</t>
  </si>
  <si>
    <t>Юбилейный 14</t>
  </si>
  <si>
    <t>Юбилейный 7</t>
  </si>
  <si>
    <t xml:space="preserve">Труфанова  8б </t>
  </si>
  <si>
    <t>Сосновая 5</t>
  </si>
  <si>
    <t>с. Великое</t>
  </si>
  <si>
    <t>1-я Красная 23</t>
  </si>
  <si>
    <t>Советская 15</t>
  </si>
  <si>
    <t>Урицкого 26</t>
  </si>
  <si>
    <t>Урицкого 30 а</t>
  </si>
  <si>
    <t>п. Новый</t>
  </si>
  <si>
    <t xml:space="preserve">д.Поляна </t>
  </si>
  <si>
    <t>с. Стогинское</t>
  </si>
  <si>
    <t>Центральная 1</t>
  </si>
  <si>
    <t>Центральная 3</t>
  </si>
  <si>
    <t>ОКУ-3, д.1</t>
  </si>
  <si>
    <t>ОКУ-3, д.2</t>
  </si>
  <si>
    <t>ОКУ-3, д.3</t>
  </si>
  <si>
    <t>Великосельское сельское поселение</t>
  </si>
  <si>
    <t>Белинского 10</t>
  </si>
  <si>
    <t>Блюхера 1</t>
  </si>
  <si>
    <t>Володарского 2</t>
  </si>
  <si>
    <t>Герцена 42</t>
  </si>
  <si>
    <t>Зелёная 7</t>
  </si>
  <si>
    <t>З.Зубрицкой 7</t>
  </si>
  <si>
    <t>З.Зубрицкой 9</t>
  </si>
  <si>
    <t>З.Зубрицкой 10</t>
  </si>
  <si>
    <t>З.Зубрицкой 13</t>
  </si>
  <si>
    <t>З.Зубрицкой 15</t>
  </si>
  <si>
    <t>З.Зубрицкой 16</t>
  </si>
  <si>
    <t>З.Зубрицкой 17</t>
  </si>
  <si>
    <t>З.Зубрицкой 18</t>
  </si>
  <si>
    <t>З.Зубрицкой 19</t>
  </si>
  <si>
    <t>З.Зубрицкой 20</t>
  </si>
  <si>
    <t>З.Зубрицкой 21</t>
  </si>
  <si>
    <t>З.Зубрицкой 24</t>
  </si>
  <si>
    <t xml:space="preserve">З.Зубрицкой 26 </t>
  </si>
  <si>
    <t xml:space="preserve">З.Зубрицкой 26а </t>
  </si>
  <si>
    <t xml:space="preserve">З.Зубрицкой 27 </t>
  </si>
  <si>
    <t>З.Зубрицкой 28</t>
  </si>
  <si>
    <t>З.Зубрицкой 31</t>
  </si>
  <si>
    <t>З.Зубрицкой 33</t>
  </si>
  <si>
    <t>Кирова  1</t>
  </si>
  <si>
    <t>Кирова  5</t>
  </si>
  <si>
    <t>Кирова 10</t>
  </si>
  <si>
    <t>Клубная 12</t>
  </si>
  <si>
    <t>Клубная 42</t>
  </si>
  <si>
    <t>Кольцова 6</t>
  </si>
  <si>
    <t>Комарова   2</t>
  </si>
  <si>
    <t>Комарова   4</t>
  </si>
  <si>
    <t>Комарова   7</t>
  </si>
  <si>
    <t>Комарова   8</t>
  </si>
  <si>
    <t>Комарова   9</t>
  </si>
  <si>
    <t>Комарова 10</t>
  </si>
  <si>
    <t>Комарова 11</t>
  </si>
  <si>
    <t>Комарова 12</t>
  </si>
  <si>
    <t>Комарова 13</t>
  </si>
  <si>
    <t>Комарова 14</t>
  </si>
  <si>
    <t>Комарова 15</t>
  </si>
  <si>
    <t>Комарова 16</t>
  </si>
  <si>
    <t>Комарова 17</t>
  </si>
  <si>
    <t>Комарова 18</t>
  </si>
  <si>
    <t>Комарова 20</t>
  </si>
  <si>
    <t>Коммунистическая 1</t>
  </si>
  <si>
    <t>Коммунистическая 2</t>
  </si>
  <si>
    <t>Коммунистическая 3</t>
  </si>
  <si>
    <t>Коммунистическая 4</t>
  </si>
  <si>
    <t>Коммунистическая 5</t>
  </si>
  <si>
    <t>Коммунистическая 6</t>
  </si>
  <si>
    <t>Коммунистическая 7</t>
  </si>
  <si>
    <t>Коммунистическая 9</t>
  </si>
  <si>
    <t>Коммунистическая 10</t>
  </si>
  <si>
    <t>Красноармейская 5</t>
  </si>
  <si>
    <t>Ленина 24</t>
  </si>
  <si>
    <t>Ленина 30</t>
  </si>
  <si>
    <t>Ленина 35</t>
  </si>
  <si>
    <t>Луначарского  2</t>
  </si>
  <si>
    <t>Луначарского  4</t>
  </si>
  <si>
    <t>Луначарского  6</t>
  </si>
  <si>
    <t>Луначарского  8</t>
  </si>
  <si>
    <t>Луначарского 10</t>
  </si>
  <si>
    <t>Луначарского 12</t>
  </si>
  <si>
    <t>Луначарского 14</t>
  </si>
  <si>
    <t>Луначарского 16</t>
  </si>
  <si>
    <t>Машиностроителей 3</t>
  </si>
  <si>
    <t>Машиностроителей 5</t>
  </si>
  <si>
    <t>Менжинского 44</t>
  </si>
  <si>
    <t>Менжинского 46</t>
  </si>
  <si>
    <t>Менжинского 48</t>
  </si>
  <si>
    <t>Менжинского 48 а</t>
  </si>
  <si>
    <t>Менжинского 50</t>
  </si>
  <si>
    <t>Менжинского 52</t>
  </si>
  <si>
    <t>Менжинского 54</t>
  </si>
  <si>
    <t>Менжинского 56</t>
  </si>
  <si>
    <t>Менжинского 58</t>
  </si>
  <si>
    <t>Менжинского 62</t>
  </si>
  <si>
    <t>Менжинского 64</t>
  </si>
  <si>
    <t>Новая 2</t>
  </si>
  <si>
    <t>Октябрьская 2</t>
  </si>
  <si>
    <t>Октябрьская За</t>
  </si>
  <si>
    <t>Патова 10</t>
  </si>
  <si>
    <t>Патова 12</t>
  </si>
  <si>
    <t>Пирогова 5</t>
  </si>
  <si>
    <t>Пирогова 12</t>
  </si>
  <si>
    <t>Пирогова 14</t>
  </si>
  <si>
    <t>Пирогова 15</t>
  </si>
  <si>
    <t>Победы 1</t>
  </si>
  <si>
    <t>Победы 28 а</t>
  </si>
  <si>
    <t>Победы  54</t>
  </si>
  <si>
    <t>Победы  61</t>
  </si>
  <si>
    <t>Победы  62</t>
  </si>
  <si>
    <t>Победы  63</t>
  </si>
  <si>
    <t>Победы  64</t>
  </si>
  <si>
    <t>Победы  65</t>
  </si>
  <si>
    <t>Победы 66</t>
  </si>
  <si>
    <t>Победы 67а</t>
  </si>
  <si>
    <t>Победы  68</t>
  </si>
  <si>
    <t>Победы 69</t>
  </si>
  <si>
    <t>Победы  70</t>
  </si>
  <si>
    <t>Профсоюзная 8</t>
  </si>
  <si>
    <t>Розы Люксембург  2</t>
  </si>
  <si>
    <t>Садовая 4</t>
  </si>
  <si>
    <t>Северная  1б</t>
  </si>
  <si>
    <t>Северная 3а</t>
  </si>
  <si>
    <t>Северная  6</t>
  </si>
  <si>
    <t>Северная  7</t>
  </si>
  <si>
    <t>Северная 12</t>
  </si>
  <si>
    <t>Северная 13</t>
  </si>
  <si>
    <t>Северная 18</t>
  </si>
  <si>
    <t>Северная 24</t>
  </si>
  <si>
    <t>Северная 29</t>
  </si>
  <si>
    <t>Северная 31</t>
  </si>
  <si>
    <t>Северная 32</t>
  </si>
  <si>
    <t>Северная 33</t>
  </si>
  <si>
    <t>Северная 34</t>
  </si>
  <si>
    <t>Северная 35</t>
  </si>
  <si>
    <t>Северная 36</t>
  </si>
  <si>
    <t>Северная 37</t>
  </si>
  <si>
    <t>Северная 39</t>
  </si>
  <si>
    <t>Северная 45</t>
  </si>
  <si>
    <t>Северная 47</t>
  </si>
  <si>
    <t>Северная  48</t>
  </si>
  <si>
    <t>Северная 49</t>
  </si>
  <si>
    <t>Семашко 5</t>
  </si>
  <si>
    <t>Семашко 4</t>
  </si>
  <si>
    <t>Семашко 6</t>
  </si>
  <si>
    <t>Семашко 8</t>
  </si>
  <si>
    <t>Семашко 10</t>
  </si>
  <si>
    <t>Семашко 11</t>
  </si>
  <si>
    <t>Семашко 13</t>
  </si>
  <si>
    <t>Семашко 16</t>
  </si>
  <si>
    <t>Семашко 19</t>
  </si>
  <si>
    <t>Советская  4</t>
  </si>
  <si>
    <t>Советская 31</t>
  </si>
  <si>
    <t>Спортивная 5</t>
  </si>
  <si>
    <t>Городское поселение Гаврилов - Ям</t>
  </si>
  <si>
    <t>Спортивная 6</t>
  </si>
  <si>
    <t>Спортивная 7</t>
  </si>
  <si>
    <t>Спортивная 8</t>
  </si>
  <si>
    <t>Спортивная 9</t>
  </si>
  <si>
    <t>Спортивная 10</t>
  </si>
  <si>
    <t>Спортивная 11</t>
  </si>
  <si>
    <t>Спортивная 12</t>
  </si>
  <si>
    <t>Спортивная 15</t>
  </si>
  <si>
    <t>Труфанова  1</t>
  </si>
  <si>
    <t>Труфанова  2</t>
  </si>
  <si>
    <t>Труфанова  3</t>
  </si>
  <si>
    <t>Труфанова  4</t>
  </si>
  <si>
    <t>Труфанова  5</t>
  </si>
  <si>
    <t>Труфанова  7</t>
  </si>
  <si>
    <t>Труфанова  8</t>
  </si>
  <si>
    <t>Труфанова  8а</t>
  </si>
  <si>
    <t>Труфанова  11</t>
  </si>
  <si>
    <t>Труфанова  12</t>
  </si>
  <si>
    <t>Труфанова 13</t>
  </si>
  <si>
    <t>Труфанова 14</t>
  </si>
  <si>
    <t>Труфанова 15</t>
  </si>
  <si>
    <t>Чапаева 22</t>
  </si>
  <si>
    <t>Чапаева 23</t>
  </si>
  <si>
    <t>Чапаева 27</t>
  </si>
  <si>
    <t>Чапаева 31</t>
  </si>
  <si>
    <t>Энгельса  6</t>
  </si>
  <si>
    <t>Энгельса  8</t>
  </si>
  <si>
    <t>Коммунистическая 8</t>
  </si>
  <si>
    <t>З.Зубрицкой 23</t>
  </si>
  <si>
    <t>Северная 41</t>
  </si>
  <si>
    <t>Северная 44</t>
  </si>
  <si>
    <t>Пионерская 16</t>
  </si>
  <si>
    <t>Чкалова 3</t>
  </si>
  <si>
    <t>Комарова   3</t>
  </si>
  <si>
    <t>Спортивная 13</t>
  </si>
  <si>
    <t>Старосельская 1</t>
  </si>
  <si>
    <t>Старосельская 2</t>
  </si>
  <si>
    <t>Старосельская 4</t>
  </si>
  <si>
    <t>Строителей 5</t>
  </si>
  <si>
    <t>Строителей 6</t>
  </si>
  <si>
    <t>Строителей 7</t>
  </si>
  <si>
    <t>Строителей 8</t>
  </si>
  <si>
    <t>Строителей 9</t>
  </si>
  <si>
    <t>Молодежная 10</t>
  </si>
  <si>
    <t>Молодежная 11</t>
  </si>
  <si>
    <t>Молодежная 12</t>
  </si>
  <si>
    <t>Молодежная 13</t>
  </si>
  <si>
    <t>Молодежная 14</t>
  </si>
  <si>
    <t>Молодежная 15</t>
  </si>
  <si>
    <t>Молодежная 15-а</t>
  </si>
  <si>
    <t>Мира 1</t>
  </si>
  <si>
    <t>Мира 2</t>
  </si>
  <si>
    <t>Мира 3</t>
  </si>
  <si>
    <t>Мира 4</t>
  </si>
  <si>
    <t>Ильинское-Урусово</t>
  </si>
  <si>
    <t>Шопша</t>
  </si>
  <si>
    <t>Шалаево</t>
  </si>
  <si>
    <t>Центральная 10</t>
  </si>
  <si>
    <t>Центральная 8</t>
  </si>
  <si>
    <t>Центральная 12</t>
  </si>
  <si>
    <t>№ п/п</t>
  </si>
  <si>
    <t>Наименование улицы, номер дома</t>
  </si>
  <si>
    <t>Заячье- Холмское сельское поселение</t>
  </si>
  <si>
    <t>Центральная 29</t>
  </si>
  <si>
    <t>Центральная 31</t>
  </si>
  <si>
    <t>Северная 4б</t>
  </si>
  <si>
    <t>Семашко 7</t>
  </si>
  <si>
    <t>Пирогова 3</t>
  </si>
  <si>
    <t>Пирогова 4</t>
  </si>
  <si>
    <t>Шишкина 6</t>
  </si>
  <si>
    <t>Пирогова 1б</t>
  </si>
  <si>
    <t>Старосельская 74</t>
  </si>
  <si>
    <t>Кирова 12</t>
  </si>
  <si>
    <t xml:space="preserve">Семашко 15 </t>
  </si>
  <si>
    <t>Переходящие остатки денежных средств (на конец периода)</t>
  </si>
  <si>
    <t>Текущий ремонт</t>
  </si>
  <si>
    <t>Информация о наличии претензий по качеству выполненных работ (оказанных услуг)</t>
  </si>
  <si>
    <t>Общая информация по предоставленным коммунальным услугам</t>
  </si>
  <si>
    <t>Переходящие остатки денежных средств (на начало периода)</t>
  </si>
  <si>
    <t>Утилизация ТБО</t>
  </si>
  <si>
    <t>Холодное водоснабжение</t>
  </si>
  <si>
    <t>Горячее водоснабжение</t>
  </si>
  <si>
    <t>Водоотведение</t>
  </si>
  <si>
    <t>Теплоснабжение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</si>
  <si>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</si>
  <si>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</si>
  <si>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Чапаева 8</t>
  </si>
  <si>
    <t>Параметры формы</t>
  </si>
  <si>
    <t>Наименование параметра</t>
  </si>
  <si>
    <t>Единица измерения</t>
  </si>
  <si>
    <t>А</t>
  </si>
  <si>
    <t>Б</t>
  </si>
  <si>
    <t>"</t>
  </si>
  <si>
    <t>Гражданская 12б</t>
  </si>
  <si>
    <t>Наименование показателя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</si>
  <si>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</si>
  <si>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</si>
  <si>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</si>
  <si>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Дата заполнения/ внесения изменений</t>
  </si>
  <si>
    <t>Дата начала отчетного периода</t>
  </si>
  <si>
    <t>Дата конца отчетного периода</t>
  </si>
  <si>
    <t>Задолженность потребителей (на начало периода)</t>
  </si>
  <si>
    <t>Единица измерения, руб.</t>
  </si>
  <si>
    <t>- за содержание дома</t>
  </si>
  <si>
    <t>- за текущий ремонт</t>
  </si>
  <si>
    <t>- за услуги управления</t>
  </si>
  <si>
    <t>в том числе</t>
  </si>
  <si>
    <t>Начислено за услуги (работы) по содержанию и текущему ремонту всего: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</si>
  <si>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</si>
  <si>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</si>
  <si>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</si>
  <si>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</si>
  <si>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</si>
  <si>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</si>
  <si>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</si>
  <si>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</si>
  <si>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(услуг)).</t>
  </si>
  <si>
    <t>Получено денежных средств, всего, руб.</t>
  </si>
  <si>
    <t xml:space="preserve">Работы, необходимые для надлежащего содержания несущих конструкций многоквартирных домов </t>
  </si>
  <si>
    <t>Годовая фактическая стоимость работ (услуг), руб.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</si>
  <si>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</si>
  <si>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наименование работ (услуг) 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</si>
  <si>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</si>
  <si>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Работы и услуги по содержанию иного общего имущества в многоквартирном доме</t>
  </si>
  <si>
    <t>Управление жилищным фондом</t>
  </si>
  <si>
    <t>периодичность выполнения работ</t>
  </si>
  <si>
    <t>по мере необходимости</t>
  </si>
  <si>
    <t>ежемесячно</t>
  </si>
  <si>
    <t>Стоимость за 1 кв. м, руб.коп.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</si>
  <si>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</si>
  <si>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</si>
  <si>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</si>
  <si>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перерасчета, руб.</t>
  </si>
  <si>
    <t>Информация о предоставленных коммунальных услугах (заполняется по каждой коммунальной услуге) &lt;*&gt;</t>
  </si>
  <si>
    <t>Вид коммунальной услуги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</si>
  <si>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</si>
  <si>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</si>
  <si>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</si>
  <si>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</si>
  <si>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Единица измерения, куб. м, руб.</t>
  </si>
  <si>
    <t>Воодоотведение</t>
  </si>
  <si>
    <t>Начислено поставщиком (поставщиками) коммунального ресурса, руб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</si>
  <si>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</si>
  <si>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</si>
  <si>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Размер пени и штрафов, уплаченные поставщику (поставщикам) коммунального ресурса,руб.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</si>
  <si>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</si>
  <si>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</si>
  <si>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работы, руб.</t>
  </si>
  <si>
    <t>Общая информация о выполняемых работах (оказываемых услугах) по содержанию и текущему ремонту общего имущества в МКД</t>
  </si>
  <si>
    <t>Первомайская 10</t>
  </si>
  <si>
    <t>ИТОГО городское поселение</t>
  </si>
  <si>
    <t>Чапаева 6</t>
  </si>
  <si>
    <t>Энгельса 2</t>
  </si>
  <si>
    <t xml:space="preserve">ИТОГО </t>
  </si>
  <si>
    <t>Итого п.Новый</t>
  </si>
  <si>
    <t>Итого д.Поляна</t>
  </si>
  <si>
    <t>Итого с. Плещеево</t>
  </si>
  <si>
    <t>Итого</t>
  </si>
  <si>
    <t>Всего Великосельское сельское поселение</t>
  </si>
  <si>
    <t>Итого Митинское поселение</t>
  </si>
  <si>
    <t>Итого Шопшинское сельское поселение</t>
  </si>
  <si>
    <t>Итого Заячье - Холмское сельское поселение</t>
  </si>
  <si>
    <t>Всего по ООО УЖК</t>
  </si>
  <si>
    <t>21-22</t>
  </si>
  <si>
    <t>23,24,25,26</t>
  </si>
  <si>
    <t>37,38,39</t>
  </si>
  <si>
    <t>Менжинского 53а</t>
  </si>
  <si>
    <t>Единица измерения, Гкал, руб.</t>
  </si>
  <si>
    <t>Площадь МКД, кв.м</t>
  </si>
  <si>
    <t>Форма 2.8.  Отчет об исполнении договора управления по ООО "Управляющая жилищная компания" г. Гаврилов - Ям за 2016 год</t>
  </si>
  <si>
    <t>69513,5,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</si>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</sst>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6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top"/>
    </xf>
    <xf numFmtId="1" fontId="0" fillId="0" borderId="0" xfId="0" applyNumberForma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297"/>
  <sheetViews>
    <sheetView tabSelected="1" workbookViewId="0">
      <pane xSplit="8" ySplit="10" topLeftCell="AZ11" activePane="bottomRight" state="frozen"/>
      <selection pane="topRight" activeCell="I1" sqref="I1"/>
      <selection pane="bottomLeft" activeCell="A11" sqref="A11"/>
      <selection pane="bottomRight" activeCell="BJ30" sqref="BJ30"/>
    </sheetView>
  </sheetViews>
  <sheetFormatPr defaultRowHeight="12.75"/>
  <cols>
    <col min="1" max="1" width="6.28515625" style="26" customWidth="1"/>
    <col min="2" max="2" width="19.42578125" style="26" customWidth="1"/>
    <col min="3" max="3" width="8" style="26" hidden="1" customWidth="1"/>
    <col min="4" max="4" width="11.140625" style="26" customWidth="1"/>
    <col min="5" max="5" width="10.140625" style="26" customWidth="1"/>
    <col min="6" max="6" width="10.7109375" style="26" customWidth="1"/>
    <col min="7" max="7" width="7.42578125" style="26" customWidth="1"/>
    <col min="8" max="8" width="15.7109375" style="26" customWidth="1"/>
    <col min="9" max="9" width="11.42578125" style="40" customWidth="1"/>
    <col min="10" max="10" width="11.42578125" style="26" customWidth="1"/>
    <col min="11" max="11" width="13.5703125" style="26" customWidth="1"/>
    <col min="12" max="13" width="11.42578125" style="26" customWidth="1"/>
    <col min="14" max="16" width="14.5703125" style="26" customWidth="1"/>
    <col min="17" max="17" width="13.5703125" style="26" customWidth="1"/>
    <col min="18" max="18" width="12" style="26" customWidth="1"/>
    <col min="19" max="19" width="9.140625" style="26" customWidth="1"/>
    <col min="20" max="20" width="9.42578125" style="26" customWidth="1"/>
    <col min="21" max="21" width="10.7109375" style="26" customWidth="1"/>
    <col min="22" max="22" width="9" style="26" customWidth="1"/>
    <col min="23" max="23" width="10" style="26" customWidth="1"/>
    <col min="24" max="24" width="10.28515625" style="26" customWidth="1"/>
    <col min="25" max="25" width="7.5703125" style="26" customWidth="1"/>
    <col min="26" max="26" width="10.85546875" style="26" customWidth="1"/>
    <col min="27" max="27" width="12.140625" style="26" hidden="1" customWidth="1"/>
    <col min="28" max="33" width="21.5703125" style="26" customWidth="1"/>
    <col min="34" max="34" width="25.7109375" style="26" customWidth="1"/>
    <col min="35" max="43" width="12.5703125" style="26" customWidth="1"/>
    <col min="44" max="51" width="18.42578125" style="26" customWidth="1"/>
    <col min="52" max="59" width="18.28515625" style="26" customWidth="1"/>
    <col min="60" max="67" width="17.5703125" style="26" customWidth="1"/>
    <col min="68" max="73" width="17.140625" style="26" customWidth="1"/>
    <col min="74" max="74" width="17.140625" style="1" customWidth="1"/>
    <col min="75" max="75" width="17.140625" style="26" customWidth="1"/>
    <col min="76" max="83" width="17.5703125" style="26" customWidth="1"/>
    <col min="84" max="90" width="20.28515625" style="26" customWidth="1"/>
    <col min="91" max="94" width="9.140625" style="31"/>
    <col min="95" max="16384" width="9.140625" style="26"/>
  </cols>
  <sheetData>
    <row r="1" spans="1:94" s="24" customFormat="1" ht="34.5" customHeight="1">
      <c r="A1" s="122" t="s">
        <v>350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BK1" s="87"/>
      <c r="BL1" s="87"/>
      <c r="BM1" s="87"/>
      <c r="BN1" s="87"/>
      <c r="BQ1" s="87"/>
      <c r="BT1" s="87"/>
      <c r="BU1" s="87"/>
      <c r="BV1" s="95"/>
      <c r="CM1" s="30"/>
      <c r="CN1" s="30"/>
      <c r="CO1" s="30"/>
      <c r="CP1" s="30"/>
    </row>
    <row r="2" spans="1:94">
      <c r="A2" s="101" t="s">
        <v>241</v>
      </c>
      <c r="B2" s="103" t="s">
        <v>242</v>
      </c>
      <c r="C2" s="110" t="s">
        <v>268</v>
      </c>
      <c r="D2" s="110"/>
      <c r="E2" s="110"/>
      <c r="F2" s="110"/>
      <c r="G2" s="110"/>
      <c r="H2" s="110"/>
      <c r="I2" s="110" t="s">
        <v>268</v>
      </c>
      <c r="J2" s="110"/>
      <c r="K2" s="110"/>
      <c r="L2" s="110"/>
      <c r="M2" s="110"/>
      <c r="N2" s="110"/>
      <c r="O2" s="110"/>
      <c r="P2" s="110"/>
      <c r="Q2" s="110" t="s">
        <v>268</v>
      </c>
      <c r="R2" s="110"/>
      <c r="S2" s="110"/>
      <c r="T2" s="110"/>
      <c r="U2" s="110"/>
      <c r="V2" s="110"/>
      <c r="W2" s="110"/>
      <c r="X2" s="110"/>
      <c r="Y2" s="110"/>
      <c r="Z2" s="110"/>
      <c r="AA2" s="111" t="s">
        <v>349</v>
      </c>
      <c r="AB2" s="110" t="s">
        <v>268</v>
      </c>
      <c r="AC2" s="110"/>
      <c r="AD2" s="110"/>
      <c r="AE2" s="110"/>
      <c r="AF2" s="110"/>
      <c r="AG2" s="110"/>
      <c r="AH2" s="110" t="s">
        <v>268</v>
      </c>
      <c r="AI2" s="110"/>
      <c r="AJ2" s="110"/>
      <c r="AK2" s="110"/>
      <c r="AL2" s="110" t="s">
        <v>268</v>
      </c>
      <c r="AM2" s="110"/>
      <c r="AN2" s="110"/>
      <c r="AO2" s="110"/>
      <c r="AP2" s="110"/>
      <c r="AQ2" s="110"/>
      <c r="AR2" s="110" t="s">
        <v>268</v>
      </c>
      <c r="AS2" s="110"/>
      <c r="AT2" s="110"/>
      <c r="AU2" s="110"/>
      <c r="AV2" s="110" t="s">
        <v>268</v>
      </c>
      <c r="AW2" s="110"/>
      <c r="AX2" s="110"/>
      <c r="AY2" s="110"/>
      <c r="AZ2" s="110" t="s">
        <v>268</v>
      </c>
      <c r="BA2" s="110"/>
      <c r="BB2" s="110"/>
      <c r="BC2" s="110"/>
      <c r="BD2" s="110" t="s">
        <v>268</v>
      </c>
      <c r="BE2" s="110"/>
      <c r="BF2" s="110"/>
      <c r="BG2" s="110"/>
      <c r="BH2" s="110" t="s">
        <v>268</v>
      </c>
      <c r="BI2" s="110"/>
      <c r="BJ2" s="110"/>
      <c r="BK2" s="110"/>
      <c r="BL2" s="110" t="s">
        <v>268</v>
      </c>
      <c r="BM2" s="110"/>
      <c r="BN2" s="110"/>
      <c r="BO2" s="110"/>
      <c r="BP2" s="110" t="s">
        <v>268</v>
      </c>
      <c r="BQ2" s="110"/>
      <c r="BR2" s="110"/>
      <c r="BS2" s="110"/>
      <c r="BT2" s="110" t="s">
        <v>268</v>
      </c>
      <c r="BU2" s="110"/>
      <c r="BV2" s="110"/>
      <c r="BW2" s="110"/>
      <c r="BX2" s="110" t="s">
        <v>268</v>
      </c>
      <c r="BY2" s="110"/>
      <c r="BZ2" s="110"/>
      <c r="CA2" s="110"/>
      <c r="CB2" s="110" t="s">
        <v>268</v>
      </c>
      <c r="CC2" s="110"/>
      <c r="CD2" s="110"/>
      <c r="CE2" s="110"/>
      <c r="CF2" s="110" t="s">
        <v>268</v>
      </c>
      <c r="CG2" s="110"/>
      <c r="CH2" s="110"/>
      <c r="CI2" s="110"/>
      <c r="CJ2" s="110" t="s">
        <v>268</v>
      </c>
      <c r="CK2" s="110"/>
      <c r="CL2" s="110"/>
    </row>
    <row r="3" spans="1:94" ht="42.75" customHeight="1">
      <c r="A3" s="101"/>
      <c r="B3" s="103"/>
      <c r="C3" s="108" t="s">
        <v>269</v>
      </c>
      <c r="D3" s="108"/>
      <c r="E3" s="108"/>
      <c r="F3" s="108"/>
      <c r="G3" s="108" t="s">
        <v>329</v>
      </c>
      <c r="H3" s="108"/>
      <c r="I3" s="116" t="s">
        <v>276</v>
      </c>
      <c r="J3" s="117"/>
      <c r="K3" s="117"/>
      <c r="L3" s="117"/>
      <c r="M3" s="117"/>
      <c r="N3" s="117"/>
      <c r="O3" s="117"/>
      <c r="P3" s="118"/>
      <c r="Q3" s="116" t="s">
        <v>276</v>
      </c>
      <c r="R3" s="117"/>
      <c r="S3" s="117"/>
      <c r="T3" s="117"/>
      <c r="U3" s="117"/>
      <c r="V3" s="117"/>
      <c r="W3" s="117"/>
      <c r="X3" s="117"/>
      <c r="Y3" s="117"/>
      <c r="Z3" s="118"/>
      <c r="AA3" s="112"/>
      <c r="AB3" s="108" t="s">
        <v>297</v>
      </c>
      <c r="AC3" s="108"/>
      <c r="AD3" s="108"/>
      <c r="AE3" s="108"/>
      <c r="AF3" s="108"/>
      <c r="AG3" s="108"/>
      <c r="AH3" s="108" t="s">
        <v>297</v>
      </c>
      <c r="AI3" s="108"/>
      <c r="AJ3" s="108"/>
      <c r="AK3" s="108"/>
      <c r="AL3" s="108" t="s">
        <v>258</v>
      </c>
      <c r="AM3" s="108"/>
      <c r="AN3" s="108"/>
      <c r="AO3" s="108"/>
      <c r="AP3" s="108"/>
      <c r="AQ3" s="108"/>
      <c r="AR3" s="124" t="s">
        <v>314</v>
      </c>
      <c r="AS3" s="124"/>
      <c r="AT3" s="124"/>
      <c r="AU3" s="124"/>
      <c r="AV3" s="124" t="s">
        <v>314</v>
      </c>
      <c r="AW3" s="124"/>
      <c r="AX3" s="124"/>
      <c r="AY3" s="124"/>
      <c r="AZ3" s="124" t="s">
        <v>314</v>
      </c>
      <c r="BA3" s="124"/>
      <c r="BB3" s="124"/>
      <c r="BC3" s="124"/>
      <c r="BD3" s="124" t="s">
        <v>314</v>
      </c>
      <c r="BE3" s="124"/>
      <c r="BF3" s="124"/>
      <c r="BG3" s="124"/>
      <c r="BH3" s="124" t="s">
        <v>314</v>
      </c>
      <c r="BI3" s="124"/>
      <c r="BJ3" s="124"/>
      <c r="BK3" s="124"/>
      <c r="BL3" s="124" t="s">
        <v>314</v>
      </c>
      <c r="BM3" s="124"/>
      <c r="BN3" s="124"/>
      <c r="BO3" s="124"/>
      <c r="BP3" s="124" t="s">
        <v>314</v>
      </c>
      <c r="BQ3" s="124"/>
      <c r="BR3" s="124"/>
      <c r="BS3" s="124"/>
      <c r="BT3" s="124" t="s">
        <v>314</v>
      </c>
      <c r="BU3" s="124"/>
      <c r="BV3" s="124"/>
      <c r="BW3" s="124"/>
      <c r="BX3" s="124" t="s">
        <v>314</v>
      </c>
      <c r="BY3" s="124"/>
      <c r="BZ3" s="124"/>
      <c r="CA3" s="124"/>
      <c r="CB3" s="124" t="s">
        <v>314</v>
      </c>
      <c r="CC3" s="124"/>
      <c r="CD3" s="124"/>
      <c r="CE3" s="124"/>
      <c r="CF3" s="108" t="s">
        <v>275</v>
      </c>
      <c r="CG3" s="108"/>
      <c r="CH3" s="108"/>
      <c r="CI3" s="108"/>
      <c r="CJ3" s="108" t="s">
        <v>275</v>
      </c>
      <c r="CK3" s="108"/>
      <c r="CL3" s="108"/>
      <c r="CM3" s="32"/>
    </row>
    <row r="4" spans="1:94" ht="48.75" customHeight="1">
      <c r="A4" s="101"/>
      <c r="B4" s="103"/>
      <c r="C4" s="108"/>
      <c r="D4" s="108"/>
      <c r="E4" s="108"/>
      <c r="F4" s="108"/>
      <c r="G4" s="108"/>
      <c r="H4" s="108"/>
      <c r="I4" s="108" t="s">
        <v>275</v>
      </c>
      <c r="J4" s="108"/>
      <c r="K4" s="108"/>
      <c r="L4" s="108"/>
      <c r="M4" s="108"/>
      <c r="N4" s="108"/>
      <c r="O4" s="108"/>
      <c r="P4" s="108"/>
      <c r="Q4" s="108" t="s">
        <v>275</v>
      </c>
      <c r="R4" s="108"/>
      <c r="S4" s="108"/>
      <c r="T4" s="108"/>
      <c r="U4" s="108"/>
      <c r="V4" s="108"/>
      <c r="W4" s="108"/>
      <c r="X4" s="108"/>
      <c r="Y4" s="108"/>
      <c r="Z4" s="108"/>
      <c r="AA4" s="112"/>
      <c r="AB4" s="108" t="s">
        <v>275</v>
      </c>
      <c r="AC4" s="108"/>
      <c r="AD4" s="108"/>
      <c r="AE4" s="108"/>
      <c r="AF4" s="108"/>
      <c r="AG4" s="108"/>
      <c r="AH4" s="108" t="s">
        <v>275</v>
      </c>
      <c r="AI4" s="108"/>
      <c r="AJ4" s="108"/>
      <c r="AK4" s="108"/>
      <c r="AL4" s="108" t="s">
        <v>275</v>
      </c>
      <c r="AM4" s="108"/>
      <c r="AN4" s="108"/>
      <c r="AO4" s="108"/>
      <c r="AP4" s="108"/>
      <c r="AQ4" s="108"/>
      <c r="AR4" s="108" t="s">
        <v>275</v>
      </c>
      <c r="AS4" s="108"/>
      <c r="AT4" s="108"/>
      <c r="AU4" s="108"/>
      <c r="AV4" s="108" t="s">
        <v>275</v>
      </c>
      <c r="AW4" s="108"/>
      <c r="AX4" s="108"/>
      <c r="AY4" s="108"/>
      <c r="AZ4" s="108" t="s">
        <v>275</v>
      </c>
      <c r="BA4" s="108"/>
      <c r="BB4" s="108"/>
      <c r="BC4" s="108"/>
      <c r="BD4" s="108" t="s">
        <v>275</v>
      </c>
      <c r="BE4" s="108"/>
      <c r="BF4" s="108"/>
      <c r="BG4" s="108"/>
      <c r="BH4" s="108" t="s">
        <v>275</v>
      </c>
      <c r="BI4" s="108"/>
      <c r="BJ4" s="108"/>
      <c r="BK4" s="108"/>
      <c r="BL4" s="108" t="s">
        <v>275</v>
      </c>
      <c r="BM4" s="108"/>
      <c r="BN4" s="108"/>
      <c r="BO4" s="108"/>
      <c r="BP4" s="108" t="s">
        <v>275</v>
      </c>
      <c r="BQ4" s="108"/>
      <c r="BR4" s="108"/>
      <c r="BS4" s="108"/>
      <c r="BT4" s="108" t="s">
        <v>275</v>
      </c>
      <c r="BU4" s="108"/>
      <c r="BV4" s="108"/>
      <c r="BW4" s="108"/>
      <c r="BX4" s="108" t="s">
        <v>275</v>
      </c>
      <c r="BY4" s="108"/>
      <c r="BZ4" s="108"/>
      <c r="CA4" s="108"/>
      <c r="CB4" s="108" t="s">
        <v>275</v>
      </c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32"/>
    </row>
    <row r="5" spans="1:94" ht="19.5" customHeight="1">
      <c r="A5" s="101"/>
      <c r="B5" s="103"/>
      <c r="C5" s="109" t="s">
        <v>270</v>
      </c>
      <c r="D5" s="108" t="s">
        <v>275</v>
      </c>
      <c r="E5" s="108"/>
      <c r="F5" s="108"/>
      <c r="G5" s="108"/>
      <c r="H5" s="108"/>
      <c r="I5" s="109" t="s">
        <v>259</v>
      </c>
      <c r="J5" s="109" t="s">
        <v>283</v>
      </c>
      <c r="K5" s="109" t="s">
        <v>282</v>
      </c>
      <c r="L5" s="109" t="s">
        <v>283</v>
      </c>
      <c r="M5" s="119" t="s">
        <v>288</v>
      </c>
      <c r="N5" s="108" t="s">
        <v>287</v>
      </c>
      <c r="O5" s="110"/>
      <c r="P5" s="110"/>
      <c r="Q5" s="108" t="s">
        <v>298</v>
      </c>
      <c r="R5" s="108" t="s">
        <v>287</v>
      </c>
      <c r="S5" s="108"/>
      <c r="T5" s="108"/>
      <c r="U5" s="108"/>
      <c r="V5" s="108"/>
      <c r="W5" s="109" t="s">
        <v>294</v>
      </c>
      <c r="X5" s="109" t="s">
        <v>295</v>
      </c>
      <c r="Y5" s="109" t="s">
        <v>255</v>
      </c>
      <c r="Z5" s="109" t="s">
        <v>296</v>
      </c>
      <c r="AA5" s="112"/>
      <c r="AB5" s="123" t="s">
        <v>302</v>
      </c>
      <c r="AC5" s="123"/>
      <c r="AD5" s="123"/>
      <c r="AE5" s="123"/>
      <c r="AF5" s="123"/>
      <c r="AG5" s="123"/>
      <c r="AH5" s="123" t="s">
        <v>302</v>
      </c>
      <c r="AI5" s="123"/>
      <c r="AJ5" s="123"/>
      <c r="AK5" s="123"/>
      <c r="AL5" s="109" t="s">
        <v>277</v>
      </c>
      <c r="AM5" s="109" t="s">
        <v>259</v>
      </c>
      <c r="AN5" s="109" t="s">
        <v>282</v>
      </c>
      <c r="AO5" s="109" t="s">
        <v>295</v>
      </c>
      <c r="AP5" s="109" t="s">
        <v>255</v>
      </c>
      <c r="AQ5" s="109" t="s">
        <v>296</v>
      </c>
      <c r="AR5" s="108" t="s">
        <v>315</v>
      </c>
      <c r="AS5" s="108"/>
      <c r="AT5" s="108"/>
      <c r="AU5" s="108"/>
      <c r="AV5" s="108" t="s">
        <v>315</v>
      </c>
      <c r="AW5" s="108"/>
      <c r="AX5" s="108"/>
      <c r="AY5" s="108"/>
      <c r="AZ5" s="108" t="s">
        <v>315</v>
      </c>
      <c r="BA5" s="108"/>
      <c r="BB5" s="108"/>
      <c r="BC5" s="108"/>
      <c r="BD5" s="108" t="s">
        <v>315</v>
      </c>
      <c r="BE5" s="108"/>
      <c r="BF5" s="108"/>
      <c r="BG5" s="108"/>
      <c r="BH5" s="108" t="s">
        <v>315</v>
      </c>
      <c r="BI5" s="108"/>
      <c r="BJ5" s="108"/>
      <c r="BK5" s="108"/>
      <c r="BL5" s="108" t="s">
        <v>315</v>
      </c>
      <c r="BM5" s="108"/>
      <c r="BN5" s="108"/>
      <c r="BO5" s="108"/>
      <c r="BP5" s="108" t="s">
        <v>315</v>
      </c>
      <c r="BQ5" s="108"/>
      <c r="BR5" s="108"/>
      <c r="BS5" s="108"/>
      <c r="BT5" s="108" t="s">
        <v>315</v>
      </c>
      <c r="BU5" s="108"/>
      <c r="BV5" s="108"/>
      <c r="BW5" s="108"/>
      <c r="BX5" s="108" t="s">
        <v>315</v>
      </c>
      <c r="BY5" s="108"/>
      <c r="BZ5" s="108"/>
      <c r="CA5" s="108"/>
      <c r="CB5" s="108" t="s">
        <v>315</v>
      </c>
      <c r="CC5" s="108"/>
      <c r="CD5" s="108"/>
      <c r="CE5" s="108"/>
      <c r="CF5" s="108" t="s">
        <v>265</v>
      </c>
      <c r="CG5" s="108"/>
      <c r="CH5" s="108"/>
      <c r="CI5" s="108"/>
      <c r="CJ5" s="108" t="s">
        <v>266</v>
      </c>
      <c r="CK5" s="108"/>
      <c r="CL5" s="108"/>
      <c r="CM5" s="32"/>
      <c r="CN5" s="32"/>
      <c r="CO5" s="32"/>
      <c r="CP5" s="32"/>
    </row>
    <row r="6" spans="1:94" ht="30" customHeight="1">
      <c r="A6" s="101"/>
      <c r="B6" s="103"/>
      <c r="C6" s="109"/>
      <c r="D6" s="102" t="s">
        <v>279</v>
      </c>
      <c r="E6" s="102" t="s">
        <v>280</v>
      </c>
      <c r="F6" s="102" t="s">
        <v>281</v>
      </c>
      <c r="G6" s="109" t="s">
        <v>270</v>
      </c>
      <c r="H6" s="109" t="s">
        <v>277</v>
      </c>
      <c r="I6" s="109"/>
      <c r="J6" s="109"/>
      <c r="K6" s="109"/>
      <c r="L6" s="109"/>
      <c r="M6" s="120"/>
      <c r="N6" s="109" t="s">
        <v>284</v>
      </c>
      <c r="O6" s="109" t="s">
        <v>285</v>
      </c>
      <c r="P6" s="109" t="s">
        <v>286</v>
      </c>
      <c r="Q6" s="108"/>
      <c r="R6" s="108"/>
      <c r="S6" s="108"/>
      <c r="T6" s="108"/>
      <c r="U6" s="108"/>
      <c r="V6" s="108"/>
      <c r="W6" s="109"/>
      <c r="X6" s="109"/>
      <c r="Y6" s="109"/>
      <c r="Z6" s="109"/>
      <c r="AA6" s="112"/>
      <c r="AB6" s="102" t="s">
        <v>303</v>
      </c>
      <c r="AC6" s="102"/>
      <c r="AD6" s="102"/>
      <c r="AE6" s="102"/>
      <c r="AF6" s="102"/>
      <c r="AG6" s="102"/>
      <c r="AH6" s="102" t="s">
        <v>257</v>
      </c>
      <c r="AI6" s="102"/>
      <c r="AJ6" s="102"/>
      <c r="AK6" s="102"/>
      <c r="AL6" s="109"/>
      <c r="AM6" s="109"/>
      <c r="AN6" s="109"/>
      <c r="AO6" s="109"/>
      <c r="AP6" s="109"/>
      <c r="AQ6" s="109"/>
      <c r="AR6" s="108" t="s">
        <v>320</v>
      </c>
      <c r="AS6" s="108"/>
      <c r="AT6" s="108"/>
      <c r="AU6" s="108"/>
      <c r="AV6" s="108" t="s">
        <v>320</v>
      </c>
      <c r="AW6" s="108"/>
      <c r="AX6" s="108"/>
      <c r="AY6" s="108"/>
      <c r="AZ6" s="108" t="s">
        <v>348</v>
      </c>
      <c r="BA6" s="108"/>
      <c r="BB6" s="108"/>
      <c r="BC6" s="108"/>
      <c r="BD6" s="108" t="s">
        <v>320</v>
      </c>
      <c r="BE6" s="108"/>
      <c r="BF6" s="108"/>
      <c r="BG6" s="108"/>
      <c r="BH6" s="108" t="s">
        <v>320</v>
      </c>
      <c r="BI6" s="108"/>
      <c r="BJ6" s="108"/>
      <c r="BK6" s="108"/>
      <c r="BL6" s="108" t="s">
        <v>320</v>
      </c>
      <c r="BM6" s="108"/>
      <c r="BN6" s="108"/>
      <c r="BO6" s="108"/>
      <c r="BP6" s="108" t="s">
        <v>320</v>
      </c>
      <c r="BQ6" s="108"/>
      <c r="BR6" s="108"/>
      <c r="BS6" s="108"/>
      <c r="BT6" s="108" t="s">
        <v>320</v>
      </c>
      <c r="BU6" s="108"/>
      <c r="BV6" s="108"/>
      <c r="BW6" s="108"/>
      <c r="BX6" s="108" t="s">
        <v>320</v>
      </c>
      <c r="BY6" s="108"/>
      <c r="BZ6" s="108"/>
      <c r="CA6" s="108"/>
      <c r="CB6" s="108" t="s">
        <v>320</v>
      </c>
      <c r="CC6" s="108"/>
      <c r="CD6" s="108"/>
      <c r="CE6" s="108"/>
      <c r="CF6" s="108"/>
      <c r="CG6" s="108"/>
      <c r="CH6" s="108"/>
      <c r="CI6" s="108"/>
      <c r="CJ6" s="108"/>
      <c r="CK6" s="108"/>
      <c r="CL6" s="108"/>
    </row>
    <row r="7" spans="1:94" ht="78.75" customHeight="1">
      <c r="A7" s="101"/>
      <c r="B7" s="103"/>
      <c r="C7" s="109"/>
      <c r="D7" s="102"/>
      <c r="E7" s="102"/>
      <c r="F7" s="102"/>
      <c r="G7" s="109"/>
      <c r="H7" s="109"/>
      <c r="I7" s="109"/>
      <c r="J7" s="109"/>
      <c r="K7" s="109"/>
      <c r="L7" s="109"/>
      <c r="M7" s="120"/>
      <c r="N7" s="110"/>
      <c r="O7" s="110"/>
      <c r="P7" s="110"/>
      <c r="Q7" s="108"/>
      <c r="R7" s="109" t="s">
        <v>289</v>
      </c>
      <c r="S7" s="109" t="s">
        <v>290</v>
      </c>
      <c r="T7" s="109" t="s">
        <v>291</v>
      </c>
      <c r="U7" s="109" t="s">
        <v>292</v>
      </c>
      <c r="V7" s="109" t="s">
        <v>293</v>
      </c>
      <c r="W7" s="109"/>
      <c r="X7" s="109"/>
      <c r="Y7" s="109"/>
      <c r="Z7" s="109"/>
      <c r="AA7" s="112"/>
      <c r="AB7" s="109" t="s">
        <v>300</v>
      </c>
      <c r="AC7" s="28" t="s">
        <v>299</v>
      </c>
      <c r="AD7" s="20" t="s">
        <v>301</v>
      </c>
      <c r="AE7" s="27" t="s">
        <v>304</v>
      </c>
      <c r="AF7" s="20" t="s">
        <v>305</v>
      </c>
      <c r="AG7" s="29" t="s">
        <v>256</v>
      </c>
      <c r="AH7" s="109" t="s">
        <v>310</v>
      </c>
      <c r="AI7" s="109" t="s">
        <v>311</v>
      </c>
      <c r="AJ7" s="109" t="s">
        <v>312</v>
      </c>
      <c r="AK7" s="109" t="s">
        <v>313</v>
      </c>
      <c r="AL7" s="109"/>
      <c r="AM7" s="109"/>
      <c r="AN7" s="109"/>
      <c r="AO7" s="109"/>
      <c r="AP7" s="109"/>
      <c r="AQ7" s="109"/>
      <c r="AR7" s="102" t="s">
        <v>261</v>
      </c>
      <c r="AS7" s="102"/>
      <c r="AT7" s="102"/>
      <c r="AU7" s="102"/>
      <c r="AV7" s="102" t="s">
        <v>321</v>
      </c>
      <c r="AW7" s="102"/>
      <c r="AX7" s="102"/>
      <c r="AY7" s="102"/>
      <c r="AZ7" s="102" t="s">
        <v>264</v>
      </c>
      <c r="BA7" s="102"/>
      <c r="BB7" s="102"/>
      <c r="BC7" s="102"/>
      <c r="BD7" s="102" t="s">
        <v>262</v>
      </c>
      <c r="BE7" s="102"/>
      <c r="BF7" s="102"/>
      <c r="BG7" s="102"/>
      <c r="BH7" s="102" t="s">
        <v>260</v>
      </c>
      <c r="BI7" s="102"/>
      <c r="BJ7" s="102"/>
      <c r="BK7" s="102"/>
      <c r="BL7" s="102" t="s">
        <v>261</v>
      </c>
      <c r="BM7" s="102"/>
      <c r="BN7" s="102"/>
      <c r="BO7" s="102"/>
      <c r="BP7" s="102" t="s">
        <v>263</v>
      </c>
      <c r="BQ7" s="102"/>
      <c r="BR7" s="102"/>
      <c r="BS7" s="102"/>
      <c r="BT7" s="102" t="s">
        <v>264</v>
      </c>
      <c r="BU7" s="102"/>
      <c r="BV7" s="102"/>
      <c r="BW7" s="102"/>
      <c r="BX7" s="102" t="s">
        <v>262</v>
      </c>
      <c r="BY7" s="102"/>
      <c r="BZ7" s="102"/>
      <c r="CA7" s="102"/>
      <c r="CB7" s="102" t="s">
        <v>260</v>
      </c>
      <c r="CC7" s="102"/>
      <c r="CD7" s="102"/>
      <c r="CE7" s="102"/>
      <c r="CF7" s="108" t="s">
        <v>310</v>
      </c>
      <c r="CG7" s="108" t="s">
        <v>311</v>
      </c>
      <c r="CH7" s="108" t="s">
        <v>312</v>
      </c>
      <c r="CI7" s="108" t="s">
        <v>313</v>
      </c>
      <c r="CJ7" s="108" t="s">
        <v>326</v>
      </c>
      <c r="CK7" s="108" t="s">
        <v>327</v>
      </c>
      <c r="CL7" s="108" t="s">
        <v>328</v>
      </c>
    </row>
    <row r="8" spans="1:94" ht="26.25" customHeight="1">
      <c r="A8" s="101"/>
      <c r="B8" s="103"/>
      <c r="C8" s="109"/>
      <c r="D8" s="102"/>
      <c r="E8" s="102"/>
      <c r="F8" s="102"/>
      <c r="G8" s="109"/>
      <c r="H8" s="109"/>
      <c r="I8" s="109"/>
      <c r="J8" s="109"/>
      <c r="K8" s="109"/>
      <c r="L8" s="109"/>
      <c r="M8" s="120"/>
      <c r="N8" s="110"/>
      <c r="O8" s="110"/>
      <c r="P8" s="110"/>
      <c r="Q8" s="108"/>
      <c r="R8" s="109"/>
      <c r="S8" s="109"/>
      <c r="T8" s="109"/>
      <c r="U8" s="109"/>
      <c r="V8" s="109"/>
      <c r="W8" s="109"/>
      <c r="X8" s="109"/>
      <c r="Y8" s="109"/>
      <c r="Z8" s="109"/>
      <c r="AA8" s="112"/>
      <c r="AB8" s="109"/>
      <c r="AC8" s="114" t="s">
        <v>306</v>
      </c>
      <c r="AD8" s="114"/>
      <c r="AE8" s="114"/>
      <c r="AF8" s="114"/>
      <c r="AG8" s="114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8" t="s">
        <v>316</v>
      </c>
      <c r="AS8" s="108" t="s">
        <v>317</v>
      </c>
      <c r="AT8" s="108" t="s">
        <v>318</v>
      </c>
      <c r="AU8" s="108" t="s">
        <v>319</v>
      </c>
      <c r="AV8" s="108" t="s">
        <v>316</v>
      </c>
      <c r="AW8" s="108" t="s">
        <v>317</v>
      </c>
      <c r="AX8" s="108" t="s">
        <v>318</v>
      </c>
      <c r="AY8" s="108" t="s">
        <v>319</v>
      </c>
      <c r="AZ8" s="108" t="s">
        <v>316</v>
      </c>
      <c r="BA8" s="108" t="s">
        <v>317</v>
      </c>
      <c r="BB8" s="108" t="s">
        <v>318</v>
      </c>
      <c r="BC8" s="108" t="s">
        <v>319</v>
      </c>
      <c r="BD8" s="108" t="s">
        <v>316</v>
      </c>
      <c r="BE8" s="108" t="s">
        <v>317</v>
      </c>
      <c r="BF8" s="108" t="s">
        <v>318</v>
      </c>
      <c r="BG8" s="108" t="s">
        <v>319</v>
      </c>
      <c r="BH8" s="108" t="s">
        <v>316</v>
      </c>
      <c r="BI8" s="108" t="s">
        <v>317</v>
      </c>
      <c r="BJ8" s="108" t="s">
        <v>318</v>
      </c>
      <c r="BK8" s="108" t="s">
        <v>319</v>
      </c>
      <c r="BL8" s="108" t="s">
        <v>322</v>
      </c>
      <c r="BM8" s="108" t="s">
        <v>323</v>
      </c>
      <c r="BN8" s="108" t="s">
        <v>324</v>
      </c>
      <c r="BO8" s="108" t="s">
        <v>325</v>
      </c>
      <c r="BP8" s="108" t="s">
        <v>322</v>
      </c>
      <c r="BQ8" s="108" t="s">
        <v>323</v>
      </c>
      <c r="BR8" s="108" t="s">
        <v>324</v>
      </c>
      <c r="BS8" s="108" t="s">
        <v>325</v>
      </c>
      <c r="BT8" s="108" t="s">
        <v>322</v>
      </c>
      <c r="BU8" s="108" t="s">
        <v>323</v>
      </c>
      <c r="BV8" s="125" t="s">
        <v>324</v>
      </c>
      <c r="BW8" s="108" t="s">
        <v>325</v>
      </c>
      <c r="BX8" s="108" t="s">
        <v>322</v>
      </c>
      <c r="BY8" s="108" t="s">
        <v>323</v>
      </c>
      <c r="BZ8" s="108" t="s">
        <v>324</v>
      </c>
      <c r="CA8" s="108" t="s">
        <v>325</v>
      </c>
      <c r="CB8" s="108" t="s">
        <v>322</v>
      </c>
      <c r="CC8" s="108" t="s">
        <v>323</v>
      </c>
      <c r="CD8" s="108" t="s">
        <v>324</v>
      </c>
      <c r="CE8" s="108" t="s">
        <v>325</v>
      </c>
      <c r="CF8" s="108"/>
      <c r="CG8" s="108"/>
      <c r="CH8" s="108"/>
      <c r="CI8" s="108"/>
      <c r="CJ8" s="108"/>
      <c r="CK8" s="108"/>
      <c r="CL8" s="108"/>
    </row>
    <row r="9" spans="1:94" ht="26.25" customHeight="1">
      <c r="A9" s="101"/>
      <c r="B9" s="103"/>
      <c r="C9" s="109"/>
      <c r="D9" s="102"/>
      <c r="E9" s="102"/>
      <c r="F9" s="102"/>
      <c r="G9" s="109"/>
      <c r="H9" s="109"/>
      <c r="I9" s="109"/>
      <c r="J9" s="109"/>
      <c r="K9" s="109"/>
      <c r="L9" s="109"/>
      <c r="M9" s="120"/>
      <c r="N9" s="110"/>
      <c r="O9" s="110"/>
      <c r="P9" s="110"/>
      <c r="Q9" s="108"/>
      <c r="R9" s="109"/>
      <c r="S9" s="109"/>
      <c r="T9" s="109"/>
      <c r="U9" s="109"/>
      <c r="V9" s="109"/>
      <c r="W9" s="109"/>
      <c r="X9" s="109"/>
      <c r="Y9" s="109"/>
      <c r="Z9" s="109"/>
      <c r="AA9" s="112"/>
      <c r="AB9" s="109"/>
      <c r="AC9" s="115" t="s">
        <v>307</v>
      </c>
      <c r="AD9" s="115"/>
      <c r="AE9" s="115"/>
      <c r="AF9" s="21" t="s">
        <v>308</v>
      </c>
      <c r="AG9" s="19" t="s">
        <v>307</v>
      </c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25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</row>
    <row r="10" spans="1:94" ht="41.25" customHeight="1">
      <c r="A10" s="101"/>
      <c r="B10" s="103"/>
      <c r="C10" s="109"/>
      <c r="D10" s="102"/>
      <c r="E10" s="102"/>
      <c r="F10" s="102"/>
      <c r="G10" s="109"/>
      <c r="H10" s="109"/>
      <c r="I10" s="109"/>
      <c r="J10" s="109"/>
      <c r="K10" s="109"/>
      <c r="L10" s="109"/>
      <c r="M10" s="121"/>
      <c r="N10" s="110"/>
      <c r="O10" s="110"/>
      <c r="P10" s="110"/>
      <c r="Q10" s="108"/>
      <c r="R10" s="109"/>
      <c r="S10" s="109"/>
      <c r="T10" s="109"/>
      <c r="U10" s="109"/>
      <c r="V10" s="109"/>
      <c r="W10" s="109"/>
      <c r="X10" s="109"/>
      <c r="Y10" s="109"/>
      <c r="Z10" s="109"/>
      <c r="AA10" s="113"/>
      <c r="AB10" s="109"/>
      <c r="AC10" s="114" t="s">
        <v>309</v>
      </c>
      <c r="AD10" s="114"/>
      <c r="AE10" s="114"/>
      <c r="AF10" s="114"/>
      <c r="AG10" s="114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25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</row>
    <row r="11" spans="1:94" ht="16.5" customHeight="1">
      <c r="A11" s="5" t="s">
        <v>271</v>
      </c>
      <c r="B11" s="8" t="s">
        <v>272</v>
      </c>
      <c r="C11" s="52"/>
      <c r="D11" s="21">
        <v>1</v>
      </c>
      <c r="E11" s="21">
        <v>2</v>
      </c>
      <c r="F11" s="21">
        <v>3</v>
      </c>
      <c r="G11" s="52"/>
      <c r="H11" s="52">
        <v>4</v>
      </c>
      <c r="I11" s="52">
        <v>5</v>
      </c>
      <c r="J11" s="52"/>
      <c r="K11" s="52">
        <v>6</v>
      </c>
      <c r="L11" s="52"/>
      <c r="M11" s="52">
        <v>7</v>
      </c>
      <c r="N11" s="25">
        <v>8</v>
      </c>
      <c r="O11" s="25">
        <v>9</v>
      </c>
      <c r="P11" s="25">
        <v>10</v>
      </c>
      <c r="Q11" s="52">
        <v>11</v>
      </c>
      <c r="R11" s="52">
        <v>12</v>
      </c>
      <c r="S11" s="52">
        <v>13</v>
      </c>
      <c r="T11" s="52">
        <v>14</v>
      </c>
      <c r="U11" s="52">
        <v>15</v>
      </c>
      <c r="V11" s="52">
        <v>16</v>
      </c>
      <c r="W11" s="52">
        <v>17</v>
      </c>
      <c r="X11" s="52">
        <v>18</v>
      </c>
      <c r="Y11" s="52">
        <v>19</v>
      </c>
      <c r="Z11" s="52">
        <v>20</v>
      </c>
      <c r="AA11" s="65"/>
      <c r="AB11" s="52" t="s">
        <v>344</v>
      </c>
      <c r="AC11" s="104" t="s">
        <v>345</v>
      </c>
      <c r="AD11" s="105"/>
      <c r="AE11" s="105"/>
      <c r="AF11" s="105"/>
      <c r="AG11" s="106"/>
      <c r="AH11" s="52">
        <v>27</v>
      </c>
      <c r="AI11" s="52">
        <v>28</v>
      </c>
      <c r="AJ11" s="52">
        <v>29</v>
      </c>
      <c r="AK11" s="52">
        <v>30</v>
      </c>
      <c r="AL11" s="52">
        <v>31</v>
      </c>
      <c r="AM11" s="52">
        <v>32</v>
      </c>
      <c r="AN11" s="52">
        <v>33</v>
      </c>
      <c r="AO11" s="52">
        <v>34</v>
      </c>
      <c r="AP11" s="52">
        <v>35</v>
      </c>
      <c r="AQ11" s="52">
        <v>36</v>
      </c>
      <c r="AR11" s="52" t="s">
        <v>346</v>
      </c>
      <c r="AS11" s="52">
        <v>40</v>
      </c>
      <c r="AT11" s="52">
        <v>41</v>
      </c>
      <c r="AU11" s="52">
        <v>42</v>
      </c>
      <c r="AV11" s="52" t="s">
        <v>346</v>
      </c>
      <c r="AW11" s="52">
        <v>40</v>
      </c>
      <c r="AX11" s="52">
        <v>41</v>
      </c>
      <c r="AY11" s="52">
        <v>42</v>
      </c>
      <c r="AZ11" s="52" t="s">
        <v>346</v>
      </c>
      <c r="BA11" s="52">
        <v>40</v>
      </c>
      <c r="BB11" s="52">
        <v>41</v>
      </c>
      <c r="BC11" s="52">
        <v>42</v>
      </c>
      <c r="BD11" s="52" t="s">
        <v>346</v>
      </c>
      <c r="BE11" s="52">
        <v>40</v>
      </c>
      <c r="BF11" s="52">
        <v>41</v>
      </c>
      <c r="BG11" s="52">
        <v>42</v>
      </c>
      <c r="BH11" s="52" t="s">
        <v>346</v>
      </c>
      <c r="BI11" s="52">
        <v>40</v>
      </c>
      <c r="BJ11" s="52">
        <v>41</v>
      </c>
      <c r="BK11" s="52">
        <v>42</v>
      </c>
      <c r="BL11" s="52">
        <v>43</v>
      </c>
      <c r="BM11" s="52">
        <v>44</v>
      </c>
      <c r="BN11" s="52">
        <v>45</v>
      </c>
      <c r="BO11" s="52">
        <v>46</v>
      </c>
      <c r="BP11" s="52">
        <v>43</v>
      </c>
      <c r="BQ11" s="52">
        <v>44</v>
      </c>
      <c r="BR11" s="52">
        <v>45</v>
      </c>
      <c r="BS11" s="52">
        <v>46</v>
      </c>
      <c r="BT11" s="52">
        <v>43</v>
      </c>
      <c r="BU11" s="52">
        <v>44</v>
      </c>
      <c r="BV11" s="94">
        <v>45</v>
      </c>
      <c r="BW11" s="52">
        <v>46</v>
      </c>
      <c r="BX11" s="52">
        <v>43</v>
      </c>
      <c r="BY11" s="52">
        <v>44</v>
      </c>
      <c r="BZ11" s="52">
        <v>45</v>
      </c>
      <c r="CA11" s="52">
        <v>46</v>
      </c>
      <c r="CB11" s="52">
        <v>43</v>
      </c>
      <c r="CC11" s="52">
        <v>44</v>
      </c>
      <c r="CD11" s="52">
        <v>45</v>
      </c>
      <c r="CE11" s="52">
        <v>46</v>
      </c>
      <c r="CF11" s="52">
        <v>47</v>
      </c>
      <c r="CG11" s="52">
        <v>48</v>
      </c>
      <c r="CH11" s="52">
        <v>49</v>
      </c>
      <c r="CI11" s="52">
        <v>50</v>
      </c>
      <c r="CJ11" s="52">
        <v>51</v>
      </c>
      <c r="CK11" s="52">
        <v>52</v>
      </c>
      <c r="CL11" s="52">
        <v>53</v>
      </c>
    </row>
    <row r="12" spans="1:94" s="33" customFormat="1" ht="16.5" customHeight="1">
      <c r="A12" s="2"/>
      <c r="B12" s="107" t="s">
        <v>180</v>
      </c>
      <c r="C12" s="107"/>
      <c r="D12" s="107"/>
      <c r="E12" s="107"/>
      <c r="F12" s="107"/>
      <c r="G12" s="36"/>
      <c r="H12" s="36"/>
      <c r="I12" s="41"/>
      <c r="J12" s="36"/>
      <c r="K12" s="36"/>
      <c r="L12" s="36"/>
      <c r="M12" s="36"/>
      <c r="N12" s="37"/>
      <c r="O12" s="37"/>
      <c r="P12" s="37"/>
      <c r="Q12" s="38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9"/>
      <c r="AD12" s="39"/>
      <c r="AE12" s="39"/>
      <c r="AF12" s="39"/>
      <c r="AG12" s="39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96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5"/>
      <c r="CN12" s="35"/>
      <c r="CO12" s="35"/>
      <c r="CP12" s="35"/>
    </row>
    <row r="13" spans="1:94">
      <c r="A13" s="5">
        <v>1</v>
      </c>
      <c r="B13" s="5" t="s">
        <v>44</v>
      </c>
      <c r="C13" s="25"/>
      <c r="D13" s="25"/>
      <c r="E13" s="58">
        <v>42370</v>
      </c>
      <c r="F13" s="58">
        <v>42735</v>
      </c>
      <c r="G13" s="34" t="s">
        <v>278</v>
      </c>
      <c r="H13" s="25">
        <v>9400</v>
      </c>
      <c r="I13" s="34"/>
      <c r="J13" s="34" t="s">
        <v>278</v>
      </c>
      <c r="K13" s="69">
        <v>4842.4799999999996</v>
      </c>
      <c r="L13" s="70" t="s">
        <v>278</v>
      </c>
      <c r="M13" s="69">
        <f t="shared" ref="M13:M18" si="0">SUM(N13:P13)</f>
        <v>15822.48</v>
      </c>
      <c r="N13" s="69">
        <v>3744.72</v>
      </c>
      <c r="O13" s="69">
        <v>7991.76</v>
      </c>
      <c r="P13" s="69">
        <v>4086</v>
      </c>
      <c r="Q13" s="69">
        <v>17487.150000000001</v>
      </c>
      <c r="R13" s="69">
        <f t="shared" ref="R13:R47" si="1">SUM(Q13)</f>
        <v>17487.150000000001</v>
      </c>
      <c r="S13" s="69"/>
      <c r="T13" s="69"/>
      <c r="U13" s="69"/>
      <c r="V13" s="69"/>
      <c r="W13" s="69"/>
      <c r="X13" s="69">
        <v>10200</v>
      </c>
      <c r="Y13" s="69"/>
      <c r="Z13" s="69">
        <f t="shared" ref="Z13:Z59" si="2">SUM(K13+M13-Q13)</f>
        <v>3177.8099999999977</v>
      </c>
      <c r="AA13" s="60">
        <v>93.8</v>
      </c>
      <c r="AB13" s="60">
        <f>SUM(AC13:AG13)</f>
        <v>12.19</v>
      </c>
      <c r="AC13" s="60">
        <v>0</v>
      </c>
      <c r="AD13" s="60">
        <v>1.1000000000000001</v>
      </c>
      <c r="AE13" s="60">
        <v>3.27</v>
      </c>
      <c r="AF13" s="60">
        <v>3.82</v>
      </c>
      <c r="AG13" s="60">
        <v>4</v>
      </c>
      <c r="AH13" s="25"/>
      <c r="AI13" s="25"/>
      <c r="AJ13" s="25"/>
      <c r="AK13" s="25"/>
      <c r="AL13" s="25"/>
      <c r="AM13" s="25"/>
      <c r="AN13" s="25">
        <v>32.57</v>
      </c>
      <c r="AO13" s="25"/>
      <c r="AP13" s="25">
        <v>-37.340000000000003</v>
      </c>
      <c r="AQ13" s="25"/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/>
      <c r="BE13" s="25"/>
      <c r="BF13" s="25"/>
      <c r="BG13" s="25"/>
      <c r="BH13" s="25">
        <v>8.2080000000000002</v>
      </c>
      <c r="BI13" s="25">
        <v>627.48</v>
      </c>
      <c r="BJ13" s="25">
        <v>697.39</v>
      </c>
      <c r="BK13" s="25">
        <v>-37.340000000000003</v>
      </c>
      <c r="BL13" s="69">
        <f>SUM(BL207)/AS207*AS13</f>
        <v>0</v>
      </c>
      <c r="BM13" s="69">
        <f>SUM(BM207)/AT207*AT13</f>
        <v>0</v>
      </c>
      <c r="BN13" s="69">
        <f>SUM(BN207)/AU207*AU13</f>
        <v>0</v>
      </c>
      <c r="BO13" s="25"/>
      <c r="BP13" s="69">
        <f>SUM(BP207)/AW207*AW13</f>
        <v>0</v>
      </c>
      <c r="BQ13" s="69">
        <f>SUM(BQ207)/AX207*AX13</f>
        <v>0</v>
      </c>
      <c r="BR13" s="69">
        <f>SUM(BR207)/AY207*AY13</f>
        <v>0</v>
      </c>
      <c r="BS13" s="25"/>
      <c r="BT13" s="69">
        <f>SUM(BT207)/BA207*BA13</f>
        <v>0</v>
      </c>
      <c r="BU13" s="69">
        <f>SUM(BU207)/BB207*BB13</f>
        <v>0</v>
      </c>
      <c r="BV13" s="85">
        <f>SUM(BV207)/BC207*BC13</f>
        <v>0</v>
      </c>
      <c r="BW13" s="25"/>
      <c r="BX13" s="25">
        <f>SUM(BX207)/BE207*BE13</f>
        <v>0</v>
      </c>
      <c r="BY13" s="25">
        <f>SUM(BY207)/BF207*BF13</f>
        <v>0</v>
      </c>
      <c r="BZ13" s="25">
        <f>SUM(BZ207)/BG207*BG13</f>
        <v>0</v>
      </c>
      <c r="CA13" s="25"/>
      <c r="CB13" s="69">
        <f>SUM(CB207)/BI207*BI13</f>
        <v>629.98575562620817</v>
      </c>
      <c r="CC13" s="69">
        <f>SUM(CC207)/BJ207*BJ13</f>
        <v>690.7078611733449</v>
      </c>
      <c r="CD13" s="69">
        <v>0</v>
      </c>
      <c r="CE13" s="25"/>
      <c r="CF13" s="25"/>
      <c r="CG13" s="25"/>
      <c r="CH13" s="25"/>
      <c r="CI13" s="25"/>
      <c r="CJ13" s="25">
        <v>1</v>
      </c>
      <c r="CK13" s="25">
        <v>5012.53</v>
      </c>
      <c r="CL13" s="25">
        <v>5012.53</v>
      </c>
    </row>
    <row r="14" spans="1:94">
      <c r="A14" s="5">
        <v>2</v>
      </c>
      <c r="B14" s="5" t="s">
        <v>45</v>
      </c>
      <c r="C14" s="25"/>
      <c r="D14" s="25"/>
      <c r="E14" s="58">
        <v>42370</v>
      </c>
      <c r="F14" s="58">
        <v>42735</v>
      </c>
      <c r="G14" s="34" t="s">
        <v>273</v>
      </c>
      <c r="H14" s="25">
        <v>30700</v>
      </c>
      <c r="I14" s="34"/>
      <c r="J14" s="34" t="s">
        <v>273</v>
      </c>
      <c r="K14" s="69">
        <v>0</v>
      </c>
      <c r="L14" s="70" t="s">
        <v>273</v>
      </c>
      <c r="M14" s="69">
        <f t="shared" si="0"/>
        <v>17563.38</v>
      </c>
      <c r="N14" s="69">
        <v>7367.04</v>
      </c>
      <c r="O14" s="69">
        <v>5234.82</v>
      </c>
      <c r="P14" s="69">
        <v>4961.5200000000004</v>
      </c>
      <c r="Q14" s="69">
        <v>17563.38</v>
      </c>
      <c r="R14" s="69">
        <f t="shared" si="1"/>
        <v>17563.38</v>
      </c>
      <c r="S14" s="69"/>
      <c r="T14" s="69"/>
      <c r="U14" s="69"/>
      <c r="V14" s="69"/>
      <c r="W14" s="69"/>
      <c r="X14" s="69">
        <v>34600</v>
      </c>
      <c r="Y14" s="69"/>
      <c r="Z14" s="69">
        <f t="shared" si="2"/>
        <v>0</v>
      </c>
      <c r="AA14" s="60">
        <v>113.9</v>
      </c>
      <c r="AB14" s="60">
        <f t="shared" ref="AB14:AB77" si="3">SUM(AC14:AG14)</f>
        <v>14.290000000000001</v>
      </c>
      <c r="AC14" s="60">
        <v>0</v>
      </c>
      <c r="AD14" s="60">
        <v>3.2</v>
      </c>
      <c r="AE14" s="60">
        <v>3.27</v>
      </c>
      <c r="AF14" s="60">
        <v>3.82</v>
      </c>
      <c r="AG14" s="60">
        <v>4</v>
      </c>
      <c r="AH14" s="25"/>
      <c r="AI14" s="25"/>
      <c r="AJ14" s="25"/>
      <c r="AK14" s="25"/>
      <c r="AL14" s="25"/>
      <c r="AM14" s="25"/>
      <c r="AN14" s="25">
        <v>0</v>
      </c>
      <c r="AO14" s="25"/>
      <c r="AP14" s="25"/>
      <c r="AQ14" s="25">
        <v>0</v>
      </c>
      <c r="AR14" s="25">
        <v>135.56</v>
      </c>
      <c r="AS14" s="25">
        <v>4707.57</v>
      </c>
      <c r="AT14" s="25">
        <v>4707.57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/>
      <c r="BE14" s="25"/>
      <c r="BF14" s="25"/>
      <c r="BG14" s="25"/>
      <c r="BH14" s="25">
        <v>10.26</v>
      </c>
      <c r="BI14" s="25">
        <v>784.32</v>
      </c>
      <c r="BJ14" s="25">
        <v>784.32</v>
      </c>
      <c r="BK14" s="25">
        <v>0</v>
      </c>
      <c r="BL14" s="69">
        <f>SUM(BL207)/AS207*AS14</f>
        <v>4988.0565892010636</v>
      </c>
      <c r="BM14" s="69">
        <f>SUM(BM207)/AT207*AT14</f>
        <v>5103.1107168411872</v>
      </c>
      <c r="BN14" s="69">
        <f>SUM(BN207)/AU207*AU14</f>
        <v>0</v>
      </c>
      <c r="BO14" s="25"/>
      <c r="BP14" s="69">
        <f>SUM(BP207)/AW207*AW14</f>
        <v>0</v>
      </c>
      <c r="BQ14" s="69">
        <f>SUM(BQ207)/AX207*AX14</f>
        <v>0</v>
      </c>
      <c r="BR14" s="69">
        <f>SUM(BR207)/AY207*AY14</f>
        <v>0</v>
      </c>
      <c r="BS14" s="25"/>
      <c r="BT14" s="69">
        <f>SUM(BT207)/BA207*BA14</f>
        <v>0</v>
      </c>
      <c r="BU14" s="69">
        <f>SUM(BU207)/BB207*BB14</f>
        <v>0</v>
      </c>
      <c r="BV14" s="85">
        <f>SUM(BV207)/BC207*BC14</f>
        <v>0</v>
      </c>
      <c r="BW14" s="25"/>
      <c r="BX14" s="25">
        <f>SUM(BX207)/BE207*BE14</f>
        <v>0</v>
      </c>
      <c r="BY14" s="25">
        <f>SUM(BY207)/BF207*BF14</f>
        <v>0</v>
      </c>
      <c r="BZ14" s="25">
        <f>SUM(BZ207)/BG207*BG14</f>
        <v>0</v>
      </c>
      <c r="CA14" s="25"/>
      <c r="CB14" s="69">
        <f>SUM(CB207)/BI207*BI14</f>
        <v>787.45207473186019</v>
      </c>
      <c r="CC14" s="69">
        <f>SUM(CC207)/BJ207*BJ14</f>
        <v>776.80492934438109</v>
      </c>
      <c r="CD14" s="69">
        <f>SUM(CD207)/BK207*BK14</f>
        <v>0</v>
      </c>
      <c r="CE14" s="25"/>
      <c r="CF14" s="25"/>
      <c r="CG14" s="25"/>
      <c r="CH14" s="25"/>
      <c r="CI14" s="25"/>
      <c r="CJ14" s="25"/>
      <c r="CK14" s="25"/>
      <c r="CL14" s="25"/>
    </row>
    <row r="15" spans="1:94">
      <c r="A15" s="5">
        <v>3</v>
      </c>
      <c r="B15" s="5" t="s">
        <v>46</v>
      </c>
      <c r="C15" s="25"/>
      <c r="D15" s="25"/>
      <c r="E15" s="58">
        <v>42370</v>
      </c>
      <c r="F15" s="58">
        <v>42735</v>
      </c>
      <c r="G15" s="34" t="s">
        <v>273</v>
      </c>
      <c r="H15" s="25">
        <v>10300</v>
      </c>
      <c r="I15" s="34"/>
      <c r="J15" s="34" t="s">
        <v>273</v>
      </c>
      <c r="K15" s="69">
        <v>1059.68</v>
      </c>
      <c r="L15" s="70" t="s">
        <v>273</v>
      </c>
      <c r="M15" s="69">
        <f t="shared" si="0"/>
        <v>10132.5</v>
      </c>
      <c r="N15" s="69">
        <v>6238.26</v>
      </c>
      <c r="O15" s="69">
        <v>0</v>
      </c>
      <c r="P15" s="69">
        <v>3894.24</v>
      </c>
      <c r="Q15" s="69">
        <v>9727.0400000000009</v>
      </c>
      <c r="R15" s="69">
        <f t="shared" si="1"/>
        <v>9727.0400000000009</v>
      </c>
      <c r="S15" s="69"/>
      <c r="T15" s="69"/>
      <c r="U15" s="69"/>
      <c r="V15" s="69"/>
      <c r="W15" s="69"/>
      <c r="X15" s="69">
        <v>10300</v>
      </c>
      <c r="Y15" s="69"/>
      <c r="Z15" s="69">
        <f t="shared" si="2"/>
        <v>1465.1399999999994</v>
      </c>
      <c r="AA15" s="60">
        <v>89.4</v>
      </c>
      <c r="AB15" s="60">
        <f t="shared" si="3"/>
        <v>9.94</v>
      </c>
      <c r="AC15" s="60">
        <v>0</v>
      </c>
      <c r="AD15" s="60">
        <v>3.65</v>
      </c>
      <c r="AE15" s="60">
        <v>2.4700000000000002</v>
      </c>
      <c r="AF15" s="60">
        <v>3.82</v>
      </c>
      <c r="AG15" s="60">
        <v>0</v>
      </c>
      <c r="AH15" s="25"/>
      <c r="AI15" s="25"/>
      <c r="AJ15" s="25"/>
      <c r="AK15" s="25"/>
      <c r="AL15" s="25"/>
      <c r="AM15" s="25"/>
      <c r="AN15" s="25">
        <v>1140.4100000000001</v>
      </c>
      <c r="AO15" s="25"/>
      <c r="AP15" s="25"/>
      <c r="AQ15" s="25">
        <v>1700.64</v>
      </c>
      <c r="AR15" s="25">
        <v>173.4</v>
      </c>
      <c r="AS15" s="25">
        <v>6043.92</v>
      </c>
      <c r="AT15" s="25">
        <v>5681.78</v>
      </c>
      <c r="AU15" s="25">
        <v>996.97</v>
      </c>
      <c r="AV15" s="25">
        <v>173.4</v>
      </c>
      <c r="AW15" s="25">
        <v>3728.1</v>
      </c>
      <c r="AX15" s="25">
        <v>3558.95</v>
      </c>
      <c r="AY15" s="25">
        <v>584.46</v>
      </c>
      <c r="AZ15" s="25">
        <v>0</v>
      </c>
      <c r="BA15" s="25">
        <v>0</v>
      </c>
      <c r="BB15" s="25">
        <v>0</v>
      </c>
      <c r="BC15" s="25">
        <v>0</v>
      </c>
      <c r="BD15" s="25"/>
      <c r="BE15" s="25"/>
      <c r="BF15" s="25"/>
      <c r="BG15" s="25"/>
      <c r="BH15" s="25">
        <v>10.26</v>
      </c>
      <c r="BI15" s="25">
        <v>784.26</v>
      </c>
      <c r="BJ15" s="25">
        <v>755.32</v>
      </c>
      <c r="BK15" s="25">
        <v>119.21</v>
      </c>
      <c r="BL15" s="69">
        <f>SUM(BL207)/AS207*AS15</f>
        <v>6404.0290384644504</v>
      </c>
      <c r="BM15" s="69">
        <f>SUM(BM207)/AT207*AT15</f>
        <v>6159.1760523441862</v>
      </c>
      <c r="BN15" s="69">
        <f>SUM(BN207)/AU207*AU15</f>
        <v>353.3765840738883</v>
      </c>
      <c r="BO15" s="25"/>
      <c r="BP15" s="69">
        <f>SUM(BP207)/AW207*AW15</f>
        <v>3843.8423522364728</v>
      </c>
      <c r="BQ15" s="69">
        <f>SUM(BQ207)/AX207*AX15</f>
        <v>3477.5249075204783</v>
      </c>
      <c r="BR15" s="69">
        <f>SUM(BR207)/AY207*AY15</f>
        <v>199.65750314931663</v>
      </c>
      <c r="BS15" s="25"/>
      <c r="BT15" s="69">
        <f>SUM(BT207)/BA207*BA15</f>
        <v>0</v>
      </c>
      <c r="BU15" s="69">
        <f>SUM(BU207)/BB207*BB15</f>
        <v>0</v>
      </c>
      <c r="BV15" s="85">
        <f>SUM(BV207)/BC207*BC15</f>
        <v>0</v>
      </c>
      <c r="BW15" s="25"/>
      <c r="BX15" s="25">
        <f>SUM(BX207)/BE207*BE15</f>
        <v>0</v>
      </c>
      <c r="BY15" s="25">
        <f>SUM(BY207)/BF207*BF15</f>
        <v>0</v>
      </c>
      <c r="BZ15" s="25">
        <f>SUM(BZ207)/BG207*BG15</f>
        <v>0</v>
      </c>
      <c r="CA15" s="25"/>
      <c r="CB15" s="69">
        <f>SUM(CB207)/BI207*BI15</f>
        <v>787.39183513006003</v>
      </c>
      <c r="CC15" s="69">
        <f>SUM(CC207)/BJ207*BJ15</f>
        <v>748.08279685893251</v>
      </c>
      <c r="CD15" s="69">
        <f>SUM(CD207)/BK207*BK15-15</f>
        <v>32.082119448079148</v>
      </c>
      <c r="CE15" s="25"/>
      <c r="CF15" s="25"/>
      <c r="CG15" s="25"/>
      <c r="CH15" s="25"/>
      <c r="CI15" s="25"/>
      <c r="CJ15" s="25"/>
      <c r="CK15" s="25"/>
      <c r="CL15" s="25"/>
    </row>
    <row r="16" spans="1:94">
      <c r="A16" s="5">
        <v>4</v>
      </c>
      <c r="B16" s="5" t="s">
        <v>47</v>
      </c>
      <c r="C16" s="25"/>
      <c r="D16" s="25"/>
      <c r="E16" s="58">
        <v>42370</v>
      </c>
      <c r="F16" s="58">
        <v>42735</v>
      </c>
      <c r="G16" s="34" t="s">
        <v>273</v>
      </c>
      <c r="H16" s="25">
        <v>37300</v>
      </c>
      <c r="I16" s="34"/>
      <c r="J16" s="34" t="s">
        <v>273</v>
      </c>
      <c r="K16" s="69">
        <v>9157.7999999999993</v>
      </c>
      <c r="L16" s="70" t="s">
        <v>273</v>
      </c>
      <c r="M16" s="69">
        <f t="shared" si="0"/>
        <v>20886.239999999998</v>
      </c>
      <c r="N16" s="69">
        <v>7073.28</v>
      </c>
      <c r="O16" s="69">
        <v>7091.64</v>
      </c>
      <c r="P16" s="69">
        <v>6721.32</v>
      </c>
      <c r="Q16" s="69">
        <v>17666.5</v>
      </c>
      <c r="R16" s="69">
        <f t="shared" si="1"/>
        <v>17666.5</v>
      </c>
      <c r="S16" s="69"/>
      <c r="T16" s="69"/>
      <c r="U16" s="69"/>
      <c r="V16" s="69"/>
      <c r="W16" s="69"/>
      <c r="X16" s="69">
        <v>39700</v>
      </c>
      <c r="Y16" s="69"/>
      <c r="Z16" s="69">
        <f t="shared" si="2"/>
        <v>12377.539999999997</v>
      </c>
      <c r="AA16" s="60">
        <v>154.30000000000001</v>
      </c>
      <c r="AB16" s="60">
        <f t="shared" si="3"/>
        <v>12.64</v>
      </c>
      <c r="AC16" s="60">
        <v>0</v>
      </c>
      <c r="AD16" s="60">
        <v>1.55</v>
      </c>
      <c r="AE16" s="60">
        <v>3.27</v>
      </c>
      <c r="AF16" s="60">
        <v>3.82</v>
      </c>
      <c r="AG16" s="60">
        <v>4</v>
      </c>
      <c r="AH16" s="25"/>
      <c r="AI16" s="25"/>
      <c r="AJ16" s="25"/>
      <c r="AK16" s="25"/>
      <c r="AL16" s="25"/>
      <c r="AM16" s="25"/>
      <c r="AN16" s="25">
        <v>524.46</v>
      </c>
      <c r="AO16" s="25"/>
      <c r="AP16" s="25"/>
      <c r="AQ16" s="25">
        <v>1144.47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/>
      <c r="BE16" s="25"/>
      <c r="BF16" s="25"/>
      <c r="BG16" s="25"/>
      <c r="BH16" s="25">
        <v>32.19</v>
      </c>
      <c r="BI16" s="25">
        <v>2460.06</v>
      </c>
      <c r="BJ16" s="25">
        <v>1840.05</v>
      </c>
      <c r="BK16" s="25">
        <v>1144.47</v>
      </c>
      <c r="BL16" s="69">
        <f>SUM(BL207)/AS207*AS16</f>
        <v>0</v>
      </c>
      <c r="BM16" s="69">
        <f>SUM(BM207)/AT207*AT16</f>
        <v>0</v>
      </c>
      <c r="BN16" s="69">
        <f>SUM(BN207)/AU207*AU16</f>
        <v>0</v>
      </c>
      <c r="BO16" s="25"/>
      <c r="BP16" s="69">
        <f>SUM(BP207)/AW207*AW16</f>
        <v>0</v>
      </c>
      <c r="BQ16" s="69">
        <f>SUM(BQ207)/AX207*AX16</f>
        <v>0</v>
      </c>
      <c r="BR16" s="69">
        <f>SUM(BR207)/AY207*AY16</f>
        <v>0</v>
      </c>
      <c r="BS16" s="25"/>
      <c r="BT16" s="69">
        <f>SUM(BT207)/BA207*BA16</f>
        <v>0</v>
      </c>
      <c r="BU16" s="69">
        <f>SUM(BU207)/BB207*BB16</f>
        <v>0</v>
      </c>
      <c r="BV16" s="85">
        <f>SUM(BV207)/BC207*BC16</f>
        <v>0</v>
      </c>
      <c r="BW16" s="25"/>
      <c r="BX16" s="25">
        <f>SUM(BX207)/BE207*BE16</f>
        <v>0</v>
      </c>
      <c r="BY16" s="25">
        <f>SUM(BY207)/BF207*BF16</f>
        <v>0</v>
      </c>
      <c r="BZ16" s="25">
        <f>SUM(BZ207)/BG207*BG16</f>
        <v>0</v>
      </c>
      <c r="CA16" s="25"/>
      <c r="CB16" s="69">
        <f>SUM(CB207)/BI207*BI16</f>
        <v>2469.8839134088889</v>
      </c>
      <c r="CC16" s="69">
        <f>SUM(CC207)/BJ207*BJ16</f>
        <v>1822.4193062017141</v>
      </c>
      <c r="CD16" s="69">
        <f>SUM(CD207)/BK207*BK16</f>
        <v>452.00967406042406</v>
      </c>
      <c r="CE16" s="25"/>
      <c r="CF16" s="25"/>
      <c r="CG16" s="25"/>
      <c r="CH16" s="25"/>
      <c r="CI16" s="25"/>
      <c r="CJ16" s="25">
        <v>1</v>
      </c>
      <c r="CK16" s="25">
        <v>5279.29</v>
      </c>
      <c r="CL16" s="25">
        <v>2542.1</v>
      </c>
    </row>
    <row r="17" spans="1:90">
      <c r="A17" s="5">
        <v>5</v>
      </c>
      <c r="B17" s="5" t="s">
        <v>48</v>
      </c>
      <c r="C17" s="25"/>
      <c r="D17" s="25"/>
      <c r="E17" s="58">
        <v>42370</v>
      </c>
      <c r="F17" s="58">
        <v>42735</v>
      </c>
      <c r="G17" s="34" t="s">
        <v>273</v>
      </c>
      <c r="H17" s="25">
        <v>13200</v>
      </c>
      <c r="I17" s="34">
        <v>-19.850000000000001</v>
      </c>
      <c r="J17" s="34" t="s">
        <v>273</v>
      </c>
      <c r="K17" s="69">
        <v>0</v>
      </c>
      <c r="L17" s="70" t="s">
        <v>273</v>
      </c>
      <c r="M17" s="69">
        <f t="shared" si="0"/>
        <v>9624.1200000000008</v>
      </c>
      <c r="N17" s="69">
        <v>3259.26</v>
      </c>
      <c r="O17" s="69">
        <v>3267.78</v>
      </c>
      <c r="P17" s="69">
        <v>3097.08</v>
      </c>
      <c r="Q17" s="69">
        <v>9189.7900000000009</v>
      </c>
      <c r="R17" s="69">
        <f t="shared" si="1"/>
        <v>9189.7900000000009</v>
      </c>
      <c r="S17" s="69"/>
      <c r="T17" s="69"/>
      <c r="U17" s="69"/>
      <c r="V17" s="69"/>
      <c r="W17" s="69"/>
      <c r="X17" s="69">
        <v>15600</v>
      </c>
      <c r="Y17" s="69"/>
      <c r="Z17" s="69">
        <f>SUM(K17+M17-Q17)+I17</f>
        <v>414.4799999999999</v>
      </c>
      <c r="AA17" s="60">
        <v>71.099999999999994</v>
      </c>
      <c r="AB17" s="60">
        <f t="shared" si="3"/>
        <v>12.64</v>
      </c>
      <c r="AC17" s="60">
        <v>0</v>
      </c>
      <c r="AD17" s="60">
        <v>1.55</v>
      </c>
      <c r="AE17" s="60">
        <v>3.27</v>
      </c>
      <c r="AF17" s="60">
        <v>3.82</v>
      </c>
      <c r="AG17" s="60">
        <v>4</v>
      </c>
      <c r="AH17" s="25"/>
      <c r="AI17" s="25"/>
      <c r="AJ17" s="25"/>
      <c r="AK17" s="25"/>
      <c r="AL17" s="25"/>
      <c r="AM17" s="25">
        <v>-1.4</v>
      </c>
      <c r="AN17" s="25">
        <v>0</v>
      </c>
      <c r="AO17" s="25"/>
      <c r="AP17" s="25"/>
      <c r="AQ17" s="25">
        <v>12.31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/>
      <c r="BE17" s="25"/>
      <c r="BF17" s="25"/>
      <c r="BG17" s="25"/>
      <c r="BH17" s="25">
        <v>6.1559999999999997</v>
      </c>
      <c r="BI17" s="25">
        <v>470.58</v>
      </c>
      <c r="BJ17" s="25">
        <v>456.87</v>
      </c>
      <c r="BK17" s="25">
        <v>12.31</v>
      </c>
      <c r="BL17" s="69">
        <f>SUM(BL207)/AS207*AS17</f>
        <v>0</v>
      </c>
      <c r="BM17" s="69">
        <f>SUM(BM207)/AT207*AT17</f>
        <v>0</v>
      </c>
      <c r="BN17" s="69">
        <f>SUM(BN207)/AU207*AU17</f>
        <v>0</v>
      </c>
      <c r="BO17" s="25"/>
      <c r="BP17" s="69">
        <f>SUM(BP207)/AW207*AW17</f>
        <v>0</v>
      </c>
      <c r="BQ17" s="69">
        <f>SUM(BQ207)/AX207*AX17</f>
        <v>0</v>
      </c>
      <c r="BR17" s="69">
        <f>SUM(BR207)/AY207*AY17</f>
        <v>0</v>
      </c>
      <c r="BS17" s="25"/>
      <c r="BT17" s="69">
        <f>SUM(BT207)/BA207*BA17</f>
        <v>0</v>
      </c>
      <c r="BU17" s="69">
        <f>SUM(BU207)/BB207*BB17</f>
        <v>0</v>
      </c>
      <c r="BV17" s="85">
        <f>SUM(BV207)/BC207*BC17</f>
        <v>0</v>
      </c>
      <c r="BW17" s="25"/>
      <c r="BX17" s="25">
        <f>SUM(BX207)/BE207*BE17</f>
        <v>0</v>
      </c>
      <c r="BY17" s="25">
        <f>SUM(BY207)/BF207*BF17</f>
        <v>0</v>
      </c>
      <c r="BZ17" s="25">
        <f>SUM(BZ207)/BG207*BG17</f>
        <v>0</v>
      </c>
      <c r="CA17" s="25"/>
      <c r="CB17" s="69">
        <f>SUM(CB207)/BI207*BI17</f>
        <v>472.45919691875605</v>
      </c>
      <c r="CC17" s="69">
        <f>SUM(CC207)/BJ207*BJ17</f>
        <v>452.49243684920361</v>
      </c>
      <c r="CD17" s="69">
        <f>SUM(CD207)/BK207*BK17</f>
        <v>4.861847918847868</v>
      </c>
      <c r="CE17" s="25"/>
      <c r="CF17" s="25"/>
      <c r="CG17" s="25"/>
      <c r="CH17" s="25"/>
      <c r="CI17" s="25"/>
      <c r="CJ17" s="25"/>
      <c r="CK17" s="25"/>
      <c r="CL17" s="25"/>
    </row>
    <row r="18" spans="1:90">
      <c r="A18" s="5">
        <v>6</v>
      </c>
      <c r="B18" s="5" t="s">
        <v>49</v>
      </c>
      <c r="C18" s="25"/>
      <c r="D18" s="25"/>
      <c r="E18" s="58">
        <v>42370</v>
      </c>
      <c r="F18" s="58">
        <v>42735</v>
      </c>
      <c r="G18" s="34" t="s">
        <v>273</v>
      </c>
      <c r="H18" s="25">
        <v>58300</v>
      </c>
      <c r="I18" s="34"/>
      <c r="J18" s="34" t="s">
        <v>273</v>
      </c>
      <c r="K18" s="69">
        <v>57597.47</v>
      </c>
      <c r="L18" s="70" t="s">
        <v>273</v>
      </c>
      <c r="M18" s="69">
        <f t="shared" si="0"/>
        <v>150805.08000000002</v>
      </c>
      <c r="N18" s="69">
        <v>79123.14</v>
      </c>
      <c r="O18" s="69">
        <v>40815.360000000001</v>
      </c>
      <c r="P18" s="69">
        <v>30866.58</v>
      </c>
      <c r="Q18" s="69">
        <v>155161.12</v>
      </c>
      <c r="R18" s="69">
        <f t="shared" si="1"/>
        <v>155161.12</v>
      </c>
      <c r="S18" s="69"/>
      <c r="T18" s="69"/>
      <c r="U18" s="69"/>
      <c r="V18" s="69"/>
      <c r="W18" s="69"/>
      <c r="X18" s="69">
        <v>6300</v>
      </c>
      <c r="Y18" s="69"/>
      <c r="Z18" s="69">
        <f t="shared" si="2"/>
        <v>53241.430000000022</v>
      </c>
      <c r="AA18" s="60">
        <v>708.6</v>
      </c>
      <c r="AB18" s="60">
        <f t="shared" si="3"/>
        <v>19.97</v>
      </c>
      <c r="AC18" s="60">
        <v>0</v>
      </c>
      <c r="AD18" s="60">
        <v>4.7300000000000004</v>
      </c>
      <c r="AE18" s="60">
        <v>7.42</v>
      </c>
      <c r="AF18" s="60">
        <v>3.82</v>
      </c>
      <c r="AG18" s="60">
        <v>4</v>
      </c>
      <c r="AH18" s="25"/>
      <c r="AI18" s="25"/>
      <c r="AJ18" s="25"/>
      <c r="AK18" s="25"/>
      <c r="AL18" s="25"/>
      <c r="AM18" s="25"/>
      <c r="AN18" s="25">
        <v>105130.57</v>
      </c>
      <c r="AO18" s="25"/>
      <c r="AP18" s="25"/>
      <c r="AQ18" s="25">
        <v>93206.57</v>
      </c>
      <c r="AR18" s="25">
        <v>1217.1300000000001</v>
      </c>
      <c r="AS18" s="25">
        <v>42686.92</v>
      </c>
      <c r="AT18" s="25">
        <v>45867.19</v>
      </c>
      <c r="AU18" s="25">
        <v>8844.4699999999993</v>
      </c>
      <c r="AV18" s="25">
        <v>1210.452</v>
      </c>
      <c r="AW18" s="25">
        <v>26091.89</v>
      </c>
      <c r="AX18" s="25">
        <v>26901.54</v>
      </c>
      <c r="AY18" s="25">
        <v>5066.2</v>
      </c>
      <c r="AZ18" s="25">
        <v>169.59899999999999</v>
      </c>
      <c r="BA18" s="25">
        <v>270366.74</v>
      </c>
      <c r="BB18" s="25">
        <v>277875.8</v>
      </c>
      <c r="BC18" s="25">
        <v>78090.240000000005</v>
      </c>
      <c r="BD18" s="25"/>
      <c r="BE18" s="25"/>
      <c r="BF18" s="25"/>
      <c r="BG18" s="25"/>
      <c r="BH18" s="25">
        <v>78.385999999999996</v>
      </c>
      <c r="BI18" s="25">
        <v>5991.79</v>
      </c>
      <c r="BJ18" s="25">
        <v>6416.81</v>
      </c>
      <c r="BK18" s="25">
        <v>1205.6600000000001</v>
      </c>
      <c r="BL18" s="69">
        <f>SUM(BL207)/AS207*AS18</f>
        <v>45230.293458981738</v>
      </c>
      <c r="BM18" s="69">
        <f>SUM(BM207)/AT207*AT18</f>
        <v>49721.05541508484</v>
      </c>
      <c r="BN18" s="69">
        <f>SUM(BN207)/AU207*AU18</f>
        <v>3134.9274266467223</v>
      </c>
      <c r="BO18" s="25"/>
      <c r="BP18" s="69">
        <f>SUM(BP207)/AW207*AW18</f>
        <v>26901.937134705429</v>
      </c>
      <c r="BQ18" s="69">
        <f>SUM(BQ207)/AX207*AX18</f>
        <v>26286.060607948541</v>
      </c>
      <c r="BR18" s="69">
        <f>SUM(BR207)/AY207*AY18</f>
        <v>1730.6656442785954</v>
      </c>
      <c r="BS18" s="25"/>
      <c r="BT18" s="69">
        <f>SUM(BA18)</f>
        <v>270366.74</v>
      </c>
      <c r="BU18" s="69">
        <f>SUM(BB18)</f>
        <v>277875.8</v>
      </c>
      <c r="BV18" s="85">
        <f>SUM(BV207)/BC207*BC18</f>
        <v>9776.7933113894087</v>
      </c>
      <c r="BW18" s="25"/>
      <c r="BX18" s="25">
        <f>SUM(BX207)/BE207*BE18</f>
        <v>0</v>
      </c>
      <c r="BY18" s="25">
        <f>SUM(BY207)/BF207*BF18</f>
        <v>0</v>
      </c>
      <c r="BZ18" s="25">
        <f>SUM(BZ207)/BG207*BG18</f>
        <v>0</v>
      </c>
      <c r="CA18" s="25"/>
      <c r="CB18" s="69">
        <f>SUM(CB207)/BI207*BI18</f>
        <v>6015.7173945042996</v>
      </c>
      <c r="CC18" s="69">
        <f>SUM(CC207)/BJ207*BJ18</f>
        <v>6355.3264466879818</v>
      </c>
      <c r="CD18" s="69">
        <f>SUM(CD207)/BK207*BK18</f>
        <v>476.17673126223571</v>
      </c>
      <c r="CE18" s="25"/>
      <c r="CF18" s="25"/>
      <c r="CG18" s="25"/>
      <c r="CH18" s="25"/>
      <c r="CI18" s="25"/>
      <c r="CJ18" s="25">
        <v>8</v>
      </c>
      <c r="CK18" s="25">
        <v>169316.59</v>
      </c>
      <c r="CL18" s="25">
        <v>52147</v>
      </c>
    </row>
    <row r="19" spans="1:90">
      <c r="A19" s="5">
        <v>7</v>
      </c>
      <c r="B19" s="5" t="s">
        <v>50</v>
      </c>
      <c r="C19" s="25"/>
      <c r="D19" s="25"/>
      <c r="E19" s="58">
        <v>42370</v>
      </c>
      <c r="F19" s="58">
        <v>42735</v>
      </c>
      <c r="G19" s="34" t="s">
        <v>273</v>
      </c>
      <c r="H19" s="25">
        <v>-16100</v>
      </c>
      <c r="I19" s="34"/>
      <c r="J19" s="34" t="s">
        <v>273</v>
      </c>
      <c r="K19" s="69">
        <v>6945.91</v>
      </c>
      <c r="L19" s="70" t="s">
        <v>273</v>
      </c>
      <c r="M19" s="69">
        <f>SUM(N19:P19)</f>
        <v>69255.42</v>
      </c>
      <c r="N19" s="69">
        <v>31332.720000000001</v>
      </c>
      <c r="O19" s="69">
        <v>25699.56</v>
      </c>
      <c r="P19" s="69">
        <v>12223.14</v>
      </c>
      <c r="Q19" s="69">
        <v>59133.760000000002</v>
      </c>
      <c r="R19" s="69">
        <f t="shared" si="1"/>
        <v>59133.760000000002</v>
      </c>
      <c r="S19" s="69"/>
      <c r="T19" s="69"/>
      <c r="U19" s="69"/>
      <c r="V19" s="69"/>
      <c r="W19" s="69"/>
      <c r="X19" s="69">
        <v>-106000</v>
      </c>
      <c r="Y19" s="69"/>
      <c r="Z19" s="69">
        <f t="shared" si="2"/>
        <v>17067.57</v>
      </c>
      <c r="AA19" s="60">
        <v>280.7</v>
      </c>
      <c r="AB19" s="60">
        <f t="shared" si="3"/>
        <v>19.8</v>
      </c>
      <c r="AC19" s="60">
        <v>0</v>
      </c>
      <c r="AD19" s="60">
        <v>4.7300000000000004</v>
      </c>
      <c r="AE19" s="60">
        <v>7.25</v>
      </c>
      <c r="AF19" s="60">
        <v>3.82</v>
      </c>
      <c r="AG19" s="60">
        <v>4</v>
      </c>
      <c r="AH19" s="25"/>
      <c r="AI19" s="25"/>
      <c r="AJ19" s="25"/>
      <c r="AK19" s="25"/>
      <c r="AL19" s="25"/>
      <c r="AM19" s="25"/>
      <c r="AN19" s="25">
        <v>10216.620000000001</v>
      </c>
      <c r="AO19" s="25"/>
      <c r="AP19" s="25"/>
      <c r="AQ19" s="25">
        <v>30233.91</v>
      </c>
      <c r="AR19" s="25">
        <v>314.75</v>
      </c>
      <c r="AS19" s="25">
        <v>11420.78</v>
      </c>
      <c r="AT19" s="25">
        <v>10079.93</v>
      </c>
      <c r="AU19" s="25">
        <v>1966.34</v>
      </c>
      <c r="AV19" s="25">
        <v>312.31400000000002</v>
      </c>
      <c r="AW19" s="25">
        <v>6862.03</v>
      </c>
      <c r="AX19" s="25">
        <v>6056.16</v>
      </c>
      <c r="AY19" s="25">
        <v>1211.96</v>
      </c>
      <c r="AZ19" s="25">
        <v>67.16</v>
      </c>
      <c r="BA19" s="25">
        <v>107060.7</v>
      </c>
      <c r="BB19" s="25">
        <v>89373.52</v>
      </c>
      <c r="BC19" s="25">
        <v>26782.31</v>
      </c>
      <c r="BD19" s="25"/>
      <c r="BE19" s="25"/>
      <c r="BF19" s="25"/>
      <c r="BG19" s="25"/>
      <c r="BH19" s="25">
        <v>16.266999999999999</v>
      </c>
      <c r="BI19" s="25">
        <v>1243.54</v>
      </c>
      <c r="BJ19" s="25">
        <v>1060.1500000000001</v>
      </c>
      <c r="BK19" s="25">
        <v>273.3</v>
      </c>
      <c r="BL19" s="69">
        <f>SUM(BL207)/AS207*AS19</f>
        <v>12101.253286263554</v>
      </c>
      <c r="BM19" s="69">
        <f>SUM(BM207)/AT207*AT19</f>
        <v>10926.868598450792</v>
      </c>
      <c r="BN19" s="69">
        <f>SUM(BN207)/AU207*AU19</f>
        <v>696.97033243512794</v>
      </c>
      <c r="BO19" s="25"/>
      <c r="BP19" s="69">
        <f>SUM(BP207)/AW207*AW19</f>
        <v>7075.0681409611452</v>
      </c>
      <c r="BQ19" s="69">
        <f>SUM(BQ207)/AX207*AX19</f>
        <v>5917.6013273379003</v>
      </c>
      <c r="BR19" s="69">
        <f>SUM(BR207)/AY207*AY19</f>
        <v>414.01790972324159</v>
      </c>
      <c r="BS19" s="25"/>
      <c r="BT19" s="69">
        <f>SUM(BT207)/BA207*BA19</f>
        <v>104622.60984672325</v>
      </c>
      <c r="BU19" s="69">
        <f>SUM(BU207)/BB207*BB19</f>
        <v>99947.578601189554</v>
      </c>
      <c r="BV19" s="85">
        <f>SUM(BV207)/BC207*BC19</f>
        <v>3353.1092908865139</v>
      </c>
      <c r="BW19" s="25"/>
      <c r="BX19" s="25">
        <f>SUM(BX207)/BE207*BE19</f>
        <v>0</v>
      </c>
      <c r="BY19" s="25">
        <f>SUM(BY207)/BF207*BF19</f>
        <v>0</v>
      </c>
      <c r="BZ19" s="25">
        <f>SUM(BZ207)/BG207*BG19</f>
        <v>0</v>
      </c>
      <c r="CA19" s="25"/>
      <c r="CB19" s="69">
        <f>SUM(CB207)/BI207*BI19</f>
        <v>1248.5059070431168</v>
      </c>
      <c r="CC19" s="69">
        <f>SUM(CC207)/BJ207*BJ19</f>
        <v>1049.9920260154602</v>
      </c>
      <c r="CD19" s="69">
        <f>SUM(CD207)/BK207*BK19</f>
        <v>107.94013291804407</v>
      </c>
      <c r="CE19" s="25"/>
      <c r="CF19" s="25"/>
      <c r="CG19" s="25"/>
      <c r="CH19" s="25"/>
      <c r="CI19" s="25"/>
      <c r="CJ19" s="25">
        <v>1</v>
      </c>
      <c r="CK19" s="25">
        <v>28499.32</v>
      </c>
      <c r="CL19" s="25">
        <v>5255.93</v>
      </c>
    </row>
    <row r="20" spans="1:90">
      <c r="A20" s="5">
        <v>8</v>
      </c>
      <c r="B20" s="5" t="s">
        <v>51</v>
      </c>
      <c r="C20" s="25"/>
      <c r="D20" s="25"/>
      <c r="E20" s="58">
        <v>42370</v>
      </c>
      <c r="F20" s="58">
        <v>42735</v>
      </c>
      <c r="G20" s="34" t="s">
        <v>273</v>
      </c>
      <c r="H20" s="25">
        <v>81300</v>
      </c>
      <c r="I20" s="34"/>
      <c r="J20" s="34" t="s">
        <v>273</v>
      </c>
      <c r="K20" s="69">
        <v>25795.25</v>
      </c>
      <c r="L20" s="70" t="s">
        <v>273</v>
      </c>
      <c r="M20" s="69">
        <f t="shared" ref="M20:M66" si="4">SUM(N20:P20)</f>
        <v>281021.66000000003</v>
      </c>
      <c r="N20" s="69">
        <v>147443.85999999999</v>
      </c>
      <c r="O20" s="69">
        <v>76058.64</v>
      </c>
      <c r="P20" s="69">
        <v>57519.16</v>
      </c>
      <c r="Q20" s="69">
        <v>258158.03</v>
      </c>
      <c r="R20" s="69">
        <f t="shared" si="1"/>
        <v>258158.03</v>
      </c>
      <c r="S20" s="69"/>
      <c r="T20" s="69"/>
      <c r="U20" s="69"/>
      <c r="V20" s="69"/>
      <c r="W20" s="69"/>
      <c r="X20" s="69">
        <v>57900</v>
      </c>
      <c r="Y20" s="69"/>
      <c r="Z20" s="69">
        <f t="shared" si="2"/>
        <v>48658.880000000034</v>
      </c>
      <c r="AA20" s="60">
        <v>1320.39</v>
      </c>
      <c r="AB20" s="60">
        <f t="shared" si="3"/>
        <v>20.309999999999999</v>
      </c>
      <c r="AC20" s="60">
        <v>0</v>
      </c>
      <c r="AD20" s="60">
        <v>4.7300000000000004</v>
      </c>
      <c r="AE20" s="60">
        <v>7.76</v>
      </c>
      <c r="AF20" s="60">
        <v>3.82</v>
      </c>
      <c r="AG20" s="60">
        <v>4</v>
      </c>
      <c r="AH20" s="25"/>
      <c r="AI20" s="25"/>
      <c r="AJ20" s="25"/>
      <c r="AK20" s="25"/>
      <c r="AL20" s="25"/>
      <c r="AM20" s="25"/>
      <c r="AN20" s="25">
        <v>69634.2</v>
      </c>
      <c r="AO20" s="25"/>
      <c r="AP20" s="25"/>
      <c r="AQ20" s="25">
        <v>137612.99</v>
      </c>
      <c r="AR20" s="25">
        <v>2411.58</v>
      </c>
      <c r="AS20" s="25">
        <v>84011.6</v>
      </c>
      <c r="AT20" s="25">
        <v>74577.240000000005</v>
      </c>
      <c r="AU20" s="25">
        <v>19390.650000000001</v>
      </c>
      <c r="AV20" s="25">
        <v>2399.9740000000002</v>
      </c>
      <c r="AW20" s="25">
        <v>51575.79</v>
      </c>
      <c r="AX20" s="25">
        <v>46376.68</v>
      </c>
      <c r="AY20" s="25">
        <v>10918.54</v>
      </c>
      <c r="AZ20" s="25">
        <v>308.11799999999999</v>
      </c>
      <c r="BA20" s="25">
        <v>490382.87</v>
      </c>
      <c r="BB20" s="25">
        <v>437664.44</v>
      </c>
      <c r="BC20" s="25">
        <v>105770.89</v>
      </c>
      <c r="BD20" s="25"/>
      <c r="BE20" s="25"/>
      <c r="BF20" s="25"/>
      <c r="BG20" s="25"/>
      <c r="BH20" s="25">
        <v>100.36</v>
      </c>
      <c r="BI20" s="25">
        <v>7673.2</v>
      </c>
      <c r="BJ20" s="25">
        <v>7046.31</v>
      </c>
      <c r="BK20" s="25">
        <v>1532.91</v>
      </c>
      <c r="BL20" s="69">
        <f>SUM(BL207)/AS207*AS20</f>
        <v>89017.181889876112</v>
      </c>
      <c r="BM20" s="69">
        <f>SUM(BM207)/AT207*AT20</f>
        <v>80843.388983368772</v>
      </c>
      <c r="BN20" s="69">
        <f>SUM(BN207)/AU207*AU20</f>
        <v>6873.0269315750156</v>
      </c>
      <c r="BO20" s="25"/>
      <c r="BP20" s="69">
        <f>SUM(BP207)/AW207*AW20</f>
        <v>53177.008651070078</v>
      </c>
      <c r="BQ20" s="69">
        <f>SUM(BQ207)/AX207*AX20</f>
        <v>45315.629561557995</v>
      </c>
      <c r="BR20" s="69">
        <f>SUM(BR207)/AY207*AY20</f>
        <v>3729.8847387946817</v>
      </c>
      <c r="BS20" s="25"/>
      <c r="BT20" s="69">
        <f>SUM(BT207)/BA207*BA20</f>
        <v>479215.39541144803</v>
      </c>
      <c r="BU20" s="69">
        <f>SUM(BU207)/BB207*BB20</f>
        <v>489445.87857617793</v>
      </c>
      <c r="BV20" s="85">
        <f>SUM(BV207)/BC207*BC20</f>
        <v>13242.373565399528</v>
      </c>
      <c r="BW20" s="25"/>
      <c r="BX20" s="25">
        <f>SUM(BX207)/BE207*BE20</f>
        <v>0</v>
      </c>
      <c r="BY20" s="25">
        <f>SUM(BY207)/BF207*BF20</f>
        <v>0</v>
      </c>
      <c r="BZ20" s="25">
        <f>SUM(BZ207)/BG207*BG20</f>
        <v>0</v>
      </c>
      <c r="CA20" s="25"/>
      <c r="CB20" s="69">
        <f>SUM(CB207)/BI207*BI20</f>
        <v>7703.8418755514449</v>
      </c>
      <c r="CC20" s="69">
        <f>SUM(CC207)/BJ207*BJ20</f>
        <v>6978.7948052945303</v>
      </c>
      <c r="CD20" s="69">
        <f>SUM(CD207)/BK207*BK20</f>
        <v>605.42447548993391</v>
      </c>
      <c r="CE20" s="25"/>
      <c r="CF20" s="25">
        <v>1</v>
      </c>
      <c r="CG20" s="25">
        <v>1</v>
      </c>
      <c r="CH20" s="25">
        <v>0</v>
      </c>
      <c r="CI20" s="25">
        <v>102.04</v>
      </c>
      <c r="CJ20" s="25">
        <v>3</v>
      </c>
      <c r="CK20" s="25">
        <v>58613.81</v>
      </c>
      <c r="CL20" s="25">
        <v>17107.439999999999</v>
      </c>
    </row>
    <row r="21" spans="1:90">
      <c r="A21" s="5">
        <v>9</v>
      </c>
      <c r="B21" s="5" t="s">
        <v>52</v>
      </c>
      <c r="C21" s="25"/>
      <c r="D21" s="25"/>
      <c r="E21" s="58">
        <v>42370</v>
      </c>
      <c r="F21" s="58">
        <v>42735</v>
      </c>
      <c r="G21" s="34" t="s">
        <v>273</v>
      </c>
      <c r="H21" s="25">
        <v>11500</v>
      </c>
      <c r="I21" s="34"/>
      <c r="J21" s="34" t="s">
        <v>273</v>
      </c>
      <c r="K21" s="69">
        <v>0</v>
      </c>
      <c r="L21" s="70" t="s">
        <v>273</v>
      </c>
      <c r="M21" s="69">
        <f t="shared" si="4"/>
        <v>14293.980000000001</v>
      </c>
      <c r="N21" s="69">
        <v>6282.12</v>
      </c>
      <c r="O21" s="69">
        <v>4561.92</v>
      </c>
      <c r="P21" s="69">
        <v>3449.94</v>
      </c>
      <c r="Q21" s="69">
        <v>12535.03</v>
      </c>
      <c r="R21" s="69">
        <f t="shared" si="1"/>
        <v>12535.03</v>
      </c>
      <c r="S21" s="69"/>
      <c r="T21" s="69"/>
      <c r="U21" s="69"/>
      <c r="V21" s="69"/>
      <c r="W21" s="69"/>
      <c r="X21" s="69">
        <v>16200</v>
      </c>
      <c r="Y21" s="69"/>
      <c r="Z21" s="69">
        <f t="shared" si="2"/>
        <v>1758.9500000000007</v>
      </c>
      <c r="AA21" s="60">
        <v>79.2</v>
      </c>
      <c r="AB21" s="60">
        <f t="shared" si="3"/>
        <v>15.03</v>
      </c>
      <c r="AC21" s="60">
        <v>0</v>
      </c>
      <c r="AD21" s="60">
        <v>3.65</v>
      </c>
      <c r="AE21" s="60">
        <v>3.56</v>
      </c>
      <c r="AF21" s="60">
        <v>3.82</v>
      </c>
      <c r="AG21" s="60">
        <v>4</v>
      </c>
      <c r="AH21" s="25"/>
      <c r="AI21" s="25"/>
      <c r="AJ21" s="25"/>
      <c r="AK21" s="25"/>
      <c r="AL21" s="25"/>
      <c r="AM21" s="25"/>
      <c r="AN21" s="25">
        <v>0</v>
      </c>
      <c r="AO21" s="25"/>
      <c r="AP21" s="25"/>
      <c r="AQ21" s="25">
        <v>499.65</v>
      </c>
      <c r="AR21" s="25">
        <v>84.75</v>
      </c>
      <c r="AS21" s="25">
        <v>2986.04</v>
      </c>
      <c r="AT21" s="25">
        <v>2679.4</v>
      </c>
      <c r="AU21" s="25">
        <v>306.64</v>
      </c>
      <c r="AV21" s="25">
        <v>84.748999999999995</v>
      </c>
      <c r="AW21" s="25">
        <v>1831.07</v>
      </c>
      <c r="AX21" s="25">
        <v>1651.31</v>
      </c>
      <c r="AY21" s="25">
        <v>179.76</v>
      </c>
      <c r="AZ21" s="25">
        <v>0</v>
      </c>
      <c r="BA21" s="25">
        <v>0</v>
      </c>
      <c r="BB21" s="25">
        <v>0</v>
      </c>
      <c r="BC21" s="25">
        <v>0</v>
      </c>
      <c r="BD21" s="25"/>
      <c r="BE21" s="25"/>
      <c r="BF21" s="25"/>
      <c r="BG21" s="25"/>
      <c r="BH21" s="25">
        <v>2.052</v>
      </c>
      <c r="BI21" s="25">
        <v>156.9</v>
      </c>
      <c r="BJ21" s="25">
        <v>143.65</v>
      </c>
      <c r="BK21" s="25">
        <v>13.25</v>
      </c>
      <c r="BL21" s="69">
        <f>SUM(BL207)/AS207*AS21</f>
        <v>3163.9543326212765</v>
      </c>
      <c r="BM21" s="69">
        <f>SUM(BM207)/AT207*AT21</f>
        <v>2904.5292698152716</v>
      </c>
      <c r="BN21" s="69">
        <f>SUM(BN207)/AU207*AU21</f>
        <v>108.68872256980362</v>
      </c>
      <c r="BO21" s="25"/>
      <c r="BP21" s="69">
        <f>SUM(BP207)/AW207*AW21</f>
        <v>1887.9172811645715</v>
      </c>
      <c r="BQ21" s="69">
        <f>SUM(BQ207)/AX207*AX21</f>
        <v>1613.5297363092038</v>
      </c>
      <c r="BR21" s="69">
        <f>SUM(BR207)/AY207*AY21</f>
        <v>61.407851291998007</v>
      </c>
      <c r="BS21" s="25"/>
      <c r="BT21" s="69">
        <f>SUM(BT207)/BA207*BA21</f>
        <v>0</v>
      </c>
      <c r="BU21" s="69">
        <f>SUM(BU207)/BB207*BB21</f>
        <v>0</v>
      </c>
      <c r="BV21" s="85">
        <f>SUM(BV207)/BC207*BC21</f>
        <v>0</v>
      </c>
      <c r="BW21" s="25"/>
      <c r="BX21" s="25">
        <f>SUM(BX207)/BE207*BE21</f>
        <v>0</v>
      </c>
      <c r="BY21" s="25">
        <f>SUM(BY207)/BF207*BF21</f>
        <v>0</v>
      </c>
      <c r="BZ21" s="25">
        <f>SUM(BZ207)/BG207*BG21</f>
        <v>0</v>
      </c>
      <c r="CA21" s="25"/>
      <c r="CB21" s="69">
        <f>SUM(CB207)/BI207*BI21</f>
        <v>157.52655870745215</v>
      </c>
      <c r="CC21" s="69">
        <f>SUM(CC207)/BJ207*BJ21</f>
        <v>142.27359763912733</v>
      </c>
      <c r="CD21" s="69">
        <f>SUM(CD207)/BK207*BK21</f>
        <v>5.2331019435202482</v>
      </c>
      <c r="CE21" s="25"/>
      <c r="CF21" s="25"/>
      <c r="CG21" s="25"/>
      <c r="CH21" s="25"/>
      <c r="CI21" s="25"/>
      <c r="CJ21" s="25"/>
      <c r="CK21" s="25"/>
      <c r="CL21" s="25"/>
    </row>
    <row r="22" spans="1:90">
      <c r="A22" s="5">
        <v>10</v>
      </c>
      <c r="B22" s="5" t="s">
        <v>53</v>
      </c>
      <c r="C22" s="25"/>
      <c r="D22" s="25"/>
      <c r="E22" s="58">
        <v>42370</v>
      </c>
      <c r="F22" s="58">
        <v>42735</v>
      </c>
      <c r="G22" s="34" t="s">
        <v>273</v>
      </c>
      <c r="H22" s="25">
        <v>20700</v>
      </c>
      <c r="I22" s="34">
        <v>-0.38</v>
      </c>
      <c r="J22" s="34" t="s">
        <v>273</v>
      </c>
      <c r="K22" s="69">
        <v>0</v>
      </c>
      <c r="L22" s="70" t="s">
        <v>273</v>
      </c>
      <c r="M22" s="69">
        <f t="shared" si="4"/>
        <v>16496.04</v>
      </c>
      <c r="N22" s="69">
        <v>7249.98</v>
      </c>
      <c r="O22" s="69">
        <v>5264.64</v>
      </c>
      <c r="P22" s="69">
        <v>3981.42</v>
      </c>
      <c r="Q22" s="69">
        <v>15805.78</v>
      </c>
      <c r="R22" s="69">
        <f t="shared" si="1"/>
        <v>15805.78</v>
      </c>
      <c r="S22" s="69"/>
      <c r="T22" s="69"/>
      <c r="U22" s="69"/>
      <c r="V22" s="69"/>
      <c r="W22" s="69"/>
      <c r="X22" s="69">
        <v>26000</v>
      </c>
      <c r="Y22" s="69"/>
      <c r="Z22" s="69">
        <f t="shared" si="2"/>
        <v>690.26000000000022</v>
      </c>
      <c r="AA22" s="60">
        <v>91.4</v>
      </c>
      <c r="AB22" s="60">
        <f t="shared" si="3"/>
        <v>15.03</v>
      </c>
      <c r="AC22" s="60">
        <v>0</v>
      </c>
      <c r="AD22" s="60">
        <v>3.65</v>
      </c>
      <c r="AE22" s="60">
        <v>3.56</v>
      </c>
      <c r="AF22" s="60">
        <v>3.82</v>
      </c>
      <c r="AG22" s="60">
        <v>4</v>
      </c>
      <c r="AH22" s="25"/>
      <c r="AI22" s="25"/>
      <c r="AJ22" s="25"/>
      <c r="AK22" s="25"/>
      <c r="AL22" s="25"/>
      <c r="AM22" s="25">
        <v>-0.06</v>
      </c>
      <c r="AN22" s="25">
        <v>0</v>
      </c>
      <c r="AO22" s="25"/>
      <c r="AP22" s="25"/>
      <c r="AQ22" s="25">
        <v>401.16</v>
      </c>
      <c r="AR22" s="25">
        <v>143.56</v>
      </c>
      <c r="AS22" s="25">
        <v>5132.3599999999997</v>
      </c>
      <c r="AT22" s="25">
        <v>4887.7700000000004</v>
      </c>
      <c r="AU22" s="25">
        <v>244.55</v>
      </c>
      <c r="AV22" s="25">
        <v>143.56</v>
      </c>
      <c r="AW22" s="25">
        <v>3122.43</v>
      </c>
      <c r="AX22" s="25">
        <v>2979.05</v>
      </c>
      <c r="AY22" s="25">
        <v>143.36000000000001</v>
      </c>
      <c r="AZ22" s="25">
        <v>0</v>
      </c>
      <c r="BA22" s="25">
        <v>0</v>
      </c>
      <c r="BB22" s="25">
        <v>0</v>
      </c>
      <c r="BC22" s="25">
        <v>0</v>
      </c>
      <c r="BD22" s="25"/>
      <c r="BE22" s="25"/>
      <c r="BF22" s="25"/>
      <c r="BG22" s="25"/>
      <c r="BH22" s="25">
        <v>2.052</v>
      </c>
      <c r="BI22" s="25">
        <v>156.9</v>
      </c>
      <c r="BJ22" s="25">
        <v>143.65</v>
      </c>
      <c r="BK22" s="25">
        <v>13.25</v>
      </c>
      <c r="BL22" s="69">
        <f>SUM(BL207)/AS207*AS22</f>
        <v>5438.1564408287013</v>
      </c>
      <c r="BM22" s="69">
        <f>SUM(BM207)/AT207*AT22</f>
        <v>5298.4515298667575</v>
      </c>
      <c r="BN22" s="69">
        <f>SUM(BN207)/AU207*AU22</f>
        <v>86.680886722037158</v>
      </c>
      <c r="BO22" s="25"/>
      <c r="BP22" s="69">
        <f>SUM(BP207)/AW207*AW22</f>
        <v>3219.3687604661168</v>
      </c>
      <c r="BQ22" s="69">
        <f>SUM(BQ207)/AX207*AX22</f>
        <v>2910.8924193228008</v>
      </c>
      <c r="BR22" s="69">
        <f>SUM(BR207)/AY207*AY22</f>
        <v>48.973239659661971</v>
      </c>
      <c r="BS22" s="25"/>
      <c r="BT22" s="69">
        <f>SUM(BT207)/BA207*BA22</f>
        <v>0</v>
      </c>
      <c r="BU22" s="69">
        <f>SUM(BU207)/BB207*BB22</f>
        <v>0</v>
      </c>
      <c r="BV22" s="85">
        <f>SUM(BV207)/BC207*BC22</f>
        <v>0</v>
      </c>
      <c r="BW22" s="25"/>
      <c r="BX22" s="25">
        <f>SUM(BX207)/BE207*BE22</f>
        <v>0</v>
      </c>
      <c r="BY22" s="25">
        <f>SUM(BY207)/BF207*BF22</f>
        <v>0</v>
      </c>
      <c r="BZ22" s="25">
        <f>SUM(BZ207)/BG207*BG22</f>
        <v>0</v>
      </c>
      <c r="CA22" s="25"/>
      <c r="CB22" s="69">
        <f>SUM(CB207)/BI207*BI22</f>
        <v>157.52655870745215</v>
      </c>
      <c r="CC22" s="69">
        <f>SUM(CC207)/BJ207*BJ22</f>
        <v>142.27359763912733</v>
      </c>
      <c r="CD22" s="69">
        <f>SUM(CD207)/BK207*BK22</f>
        <v>5.2331019435202482</v>
      </c>
      <c r="CE22" s="25"/>
      <c r="CF22" s="25"/>
      <c r="CG22" s="25"/>
      <c r="CH22" s="25"/>
      <c r="CI22" s="25"/>
      <c r="CJ22" s="25"/>
      <c r="CK22" s="25"/>
      <c r="CL22" s="25"/>
    </row>
    <row r="23" spans="1:90">
      <c r="A23" s="5">
        <v>11</v>
      </c>
      <c r="B23" s="5" t="s">
        <v>54</v>
      </c>
      <c r="C23" s="25"/>
      <c r="D23" s="25"/>
      <c r="E23" s="58">
        <v>42370</v>
      </c>
      <c r="F23" s="58">
        <v>42735</v>
      </c>
      <c r="G23" s="34" t="s">
        <v>273</v>
      </c>
      <c r="H23" s="25">
        <v>29600</v>
      </c>
      <c r="I23" s="34"/>
      <c r="J23" s="34" t="s">
        <v>273</v>
      </c>
      <c r="K23" s="69">
        <v>1228.26</v>
      </c>
      <c r="L23" s="70" t="s">
        <v>273</v>
      </c>
      <c r="M23" s="69">
        <f t="shared" si="4"/>
        <v>15517.68</v>
      </c>
      <c r="N23" s="69">
        <v>7121.4</v>
      </c>
      <c r="O23" s="69">
        <v>4780.8</v>
      </c>
      <c r="P23" s="69">
        <v>3615.48</v>
      </c>
      <c r="Q23" s="69">
        <v>15409.45</v>
      </c>
      <c r="R23" s="69">
        <f t="shared" si="1"/>
        <v>15409.45</v>
      </c>
      <c r="S23" s="69"/>
      <c r="T23" s="69"/>
      <c r="U23" s="69"/>
      <c r="V23" s="69"/>
      <c r="W23" s="69"/>
      <c r="X23" s="69">
        <v>34000</v>
      </c>
      <c r="Y23" s="69"/>
      <c r="Z23" s="69">
        <f t="shared" si="2"/>
        <v>1336.489999999998</v>
      </c>
      <c r="AA23" s="60">
        <v>83</v>
      </c>
      <c r="AB23" s="60">
        <f t="shared" si="3"/>
        <v>16.11</v>
      </c>
      <c r="AC23" s="60">
        <v>0</v>
      </c>
      <c r="AD23" s="60">
        <v>4.7300000000000004</v>
      </c>
      <c r="AE23" s="60">
        <v>3.56</v>
      </c>
      <c r="AF23" s="60">
        <v>3.82</v>
      </c>
      <c r="AG23" s="60">
        <v>4</v>
      </c>
      <c r="AH23" s="25"/>
      <c r="AI23" s="25"/>
      <c r="AJ23" s="25"/>
      <c r="AK23" s="25"/>
      <c r="AL23" s="25"/>
      <c r="AM23" s="25"/>
      <c r="AN23" s="25">
        <v>2539.9699999999998</v>
      </c>
      <c r="AO23" s="25"/>
      <c r="AP23" s="25"/>
      <c r="AQ23" s="25">
        <v>2883.71</v>
      </c>
      <c r="AR23" s="25">
        <v>109.44</v>
      </c>
      <c r="AS23" s="25">
        <v>3814.44</v>
      </c>
      <c r="AT23" s="25">
        <v>3746.47</v>
      </c>
      <c r="AU23" s="25">
        <v>349.4</v>
      </c>
      <c r="AV23" s="25">
        <v>109.44</v>
      </c>
      <c r="AW23" s="25">
        <v>2352.96</v>
      </c>
      <c r="AX23" s="25">
        <v>2332.27</v>
      </c>
      <c r="AY23" s="25">
        <v>204.82</v>
      </c>
      <c r="AZ23" s="25">
        <v>9.7680000000000007</v>
      </c>
      <c r="BA23" s="25">
        <v>15567.27</v>
      </c>
      <c r="BB23" s="25">
        <v>15313.31</v>
      </c>
      <c r="BC23" s="25">
        <v>2303</v>
      </c>
      <c r="BD23" s="25"/>
      <c r="BE23" s="25"/>
      <c r="BF23" s="25"/>
      <c r="BG23" s="25"/>
      <c r="BH23" s="25">
        <v>4.1040000000000001</v>
      </c>
      <c r="BI23" s="25">
        <v>313.8</v>
      </c>
      <c r="BJ23" s="25">
        <v>312.68</v>
      </c>
      <c r="BK23" s="25">
        <v>26.49</v>
      </c>
      <c r="BL23" s="69">
        <f>SUM(BL207)/AS207*AS23</f>
        <v>4041.7120884261103</v>
      </c>
      <c r="BM23" s="69">
        <f>SUM(BM207)/AT207*AT23</f>
        <v>4061.2569132958197</v>
      </c>
      <c r="BN23" s="69">
        <f>SUM(BN207)/AU207*AU23</f>
        <v>123.84502891302303</v>
      </c>
      <c r="BO23" s="25"/>
      <c r="BP23" s="69">
        <f>SUM(BP207)/AW207*AW23</f>
        <v>2426.0098444565147</v>
      </c>
      <c r="BQ23" s="69">
        <f>SUM(BQ207)/AX207*AX23</f>
        <v>2278.910076304187</v>
      </c>
      <c r="BR23" s="69">
        <f>SUM(BR207)/AY207*AY23</f>
        <v>69.968603146567816</v>
      </c>
      <c r="BS23" s="25"/>
      <c r="BT23" s="69">
        <f>SUM(BT207)/BA207*BA23</f>
        <v>15212.757020910563</v>
      </c>
      <c r="BU23" s="69">
        <f>SUM(BU207)/BB207*BB23</f>
        <v>17125.075244539792</v>
      </c>
      <c r="BV23" s="85">
        <f>SUM(BV207)/BC207*BC23</f>
        <v>288.33251115798606</v>
      </c>
      <c r="BW23" s="25"/>
      <c r="BX23" s="25">
        <f>SUM(BX207)/BE207*BE23</f>
        <v>0</v>
      </c>
      <c r="BY23" s="25">
        <f>SUM(BY207)/BF207*BF23</f>
        <v>0</v>
      </c>
      <c r="BZ23" s="25">
        <f>SUM(BZ207)/BG207*BG23</f>
        <v>0</v>
      </c>
      <c r="CA23" s="25"/>
      <c r="CB23" s="69">
        <f>SUM(CB207)/BI207*BI23</f>
        <v>315.05311741490431</v>
      </c>
      <c r="CC23" s="69">
        <f>SUM(CC207)/BJ207*BJ23</f>
        <v>309.68401329483004</v>
      </c>
      <c r="CD23" s="69">
        <f>SUM(CD207)/BK207*BK23</f>
        <v>10.462254376139725</v>
      </c>
      <c r="CE23" s="25"/>
      <c r="CF23" s="25"/>
      <c r="CG23" s="25"/>
      <c r="CH23" s="25"/>
      <c r="CI23" s="25"/>
      <c r="CJ23" s="25"/>
      <c r="CK23" s="25"/>
      <c r="CL23" s="25"/>
    </row>
    <row r="24" spans="1:90">
      <c r="A24" s="5">
        <v>12</v>
      </c>
      <c r="B24" s="5" t="s">
        <v>55</v>
      </c>
      <c r="C24" s="25"/>
      <c r="D24" s="25"/>
      <c r="E24" s="58">
        <v>42370</v>
      </c>
      <c r="F24" s="58">
        <v>42735</v>
      </c>
      <c r="G24" s="34" t="s">
        <v>273</v>
      </c>
      <c r="H24" s="25">
        <v>10600</v>
      </c>
      <c r="I24" s="34"/>
      <c r="J24" s="34" t="s">
        <v>273</v>
      </c>
      <c r="K24" s="69">
        <v>693.8</v>
      </c>
      <c r="L24" s="70" t="s">
        <v>273</v>
      </c>
      <c r="M24" s="69">
        <f t="shared" si="4"/>
        <v>16640.28</v>
      </c>
      <c r="N24" s="69">
        <v>7313.4</v>
      </c>
      <c r="O24" s="69">
        <v>5310.72</v>
      </c>
      <c r="P24" s="69">
        <v>4016.16</v>
      </c>
      <c r="Q24" s="69">
        <v>16641.189999999999</v>
      </c>
      <c r="R24" s="69">
        <f t="shared" si="1"/>
        <v>16641.189999999999</v>
      </c>
      <c r="S24" s="69"/>
      <c r="T24" s="69"/>
      <c r="U24" s="69"/>
      <c r="V24" s="69"/>
      <c r="W24" s="69"/>
      <c r="X24" s="69">
        <v>15700</v>
      </c>
      <c r="Y24" s="69"/>
      <c r="Z24" s="69">
        <f t="shared" si="2"/>
        <v>692.88999999999942</v>
      </c>
      <c r="AA24" s="60">
        <v>92.2</v>
      </c>
      <c r="AB24" s="60">
        <f t="shared" si="3"/>
        <v>15.03</v>
      </c>
      <c r="AC24" s="60">
        <v>0</v>
      </c>
      <c r="AD24" s="60">
        <v>3.65</v>
      </c>
      <c r="AE24" s="60">
        <v>3.56</v>
      </c>
      <c r="AF24" s="60">
        <v>3.82</v>
      </c>
      <c r="AG24" s="60">
        <v>4</v>
      </c>
      <c r="AH24" s="25"/>
      <c r="AI24" s="25"/>
      <c r="AJ24" s="25"/>
      <c r="AK24" s="25"/>
      <c r="AL24" s="25"/>
      <c r="AM24" s="25"/>
      <c r="AN24" s="25">
        <v>344.08</v>
      </c>
      <c r="AO24" s="25"/>
      <c r="AP24" s="25"/>
      <c r="AQ24" s="25">
        <v>401.16</v>
      </c>
      <c r="AR24" s="25">
        <v>153.12</v>
      </c>
      <c r="AS24" s="25">
        <v>5337</v>
      </c>
      <c r="AT24" s="25">
        <v>5292.65</v>
      </c>
      <c r="AU24" s="25">
        <v>244.55</v>
      </c>
      <c r="AV24" s="25">
        <v>153.12</v>
      </c>
      <c r="AW24" s="25">
        <v>3292.08</v>
      </c>
      <c r="AX24" s="25">
        <v>3279.7</v>
      </c>
      <c r="AY24" s="25">
        <v>143.36000000000001</v>
      </c>
      <c r="AZ24" s="25">
        <v>0</v>
      </c>
      <c r="BA24" s="25">
        <v>0</v>
      </c>
      <c r="BB24" s="25">
        <v>0</v>
      </c>
      <c r="BC24" s="25">
        <v>0</v>
      </c>
      <c r="BD24" s="25"/>
      <c r="BE24" s="25"/>
      <c r="BF24" s="25"/>
      <c r="BG24" s="25"/>
      <c r="BH24" s="25">
        <v>4.1040000000000001</v>
      </c>
      <c r="BI24" s="25">
        <v>313.8</v>
      </c>
      <c r="BJ24" s="25">
        <v>313.45</v>
      </c>
      <c r="BK24" s="25">
        <v>13.25</v>
      </c>
      <c r="BL24" s="69">
        <f>SUM(BL207)/AS207*AS24</f>
        <v>5654.9893079797166</v>
      </c>
      <c r="BM24" s="69">
        <f>SUM(BM207)/AT207*AT24</f>
        <v>5737.3504664804786</v>
      </c>
      <c r="BN24" s="69">
        <f>SUM(BN207)/AU207*AU24</f>
        <v>86.680886722037158</v>
      </c>
      <c r="BO24" s="25"/>
      <c r="BP24" s="69">
        <f>SUM(BP207)/AW207*AW24</f>
        <v>3394.2857034281933</v>
      </c>
      <c r="BQ24" s="69">
        <f>SUM(BQ207)/AX207*AX24</f>
        <v>3204.6638584961611</v>
      </c>
      <c r="BR24" s="69">
        <f>SUM(BR207)/AY207*AY24</f>
        <v>48.973239659661971</v>
      </c>
      <c r="BS24" s="25"/>
      <c r="BT24" s="69">
        <f>SUM(BT207)/BA207*BA24</f>
        <v>0</v>
      </c>
      <c r="BU24" s="69">
        <f>SUM(BU207)/BB207*BB24</f>
        <v>0</v>
      </c>
      <c r="BV24" s="85">
        <f>SUM(BV207)/BC207*BC24</f>
        <v>0</v>
      </c>
      <c r="BW24" s="25"/>
      <c r="BX24" s="25">
        <f>SUM(BX207)/BE207*BE24</f>
        <v>0</v>
      </c>
      <c r="BY24" s="25">
        <f>SUM(BY207)/BF207*BF24</f>
        <v>0</v>
      </c>
      <c r="BZ24" s="25">
        <f>SUM(BZ207)/BG207*BG24</f>
        <v>0</v>
      </c>
      <c r="CA24" s="25"/>
      <c r="CB24" s="69">
        <f>SUM(CB207)/BI207*BI24</f>
        <v>315.05311741490431</v>
      </c>
      <c r="CC24" s="69">
        <f>SUM(CC207)/BJ207*BJ24</f>
        <v>310.44663543323674</v>
      </c>
      <c r="CD24" s="69">
        <f>SUM(CD207)/BK207*BK24</f>
        <v>5.2331019435202482</v>
      </c>
      <c r="CE24" s="25"/>
      <c r="CF24" s="25"/>
      <c r="CG24" s="25"/>
      <c r="CH24" s="25"/>
      <c r="CI24" s="25"/>
      <c r="CJ24" s="25"/>
      <c r="CK24" s="25"/>
      <c r="CL24" s="25"/>
    </row>
    <row r="25" spans="1:90">
      <c r="A25" s="5">
        <v>13</v>
      </c>
      <c r="B25" s="5" t="s">
        <v>56</v>
      </c>
      <c r="C25" s="25"/>
      <c r="D25" s="25"/>
      <c r="E25" s="58">
        <v>42370</v>
      </c>
      <c r="F25" s="58">
        <v>42735</v>
      </c>
      <c r="G25" s="34" t="s">
        <v>273</v>
      </c>
      <c r="H25" s="25">
        <v>20600</v>
      </c>
      <c r="I25" s="34"/>
      <c r="J25" s="34" t="s">
        <v>273</v>
      </c>
      <c r="K25" s="69">
        <v>0</v>
      </c>
      <c r="L25" s="70" t="s">
        <v>273</v>
      </c>
      <c r="M25" s="69">
        <f t="shared" si="4"/>
        <v>24903.18</v>
      </c>
      <c r="N25" s="69">
        <v>11428.68</v>
      </c>
      <c r="O25" s="69">
        <v>7672.32</v>
      </c>
      <c r="P25" s="69">
        <v>5802.18</v>
      </c>
      <c r="Q25" s="69">
        <v>22757.31</v>
      </c>
      <c r="R25" s="69">
        <f t="shared" si="1"/>
        <v>22757.31</v>
      </c>
      <c r="S25" s="69"/>
      <c r="T25" s="69"/>
      <c r="U25" s="69"/>
      <c r="V25" s="69"/>
      <c r="W25" s="69"/>
      <c r="X25" s="69">
        <v>28300</v>
      </c>
      <c r="Y25" s="69"/>
      <c r="Z25" s="69">
        <f t="shared" si="2"/>
        <v>2145.869999999999</v>
      </c>
      <c r="AA25" s="60">
        <v>133.19999999999999</v>
      </c>
      <c r="AB25" s="60">
        <f t="shared" si="3"/>
        <v>16.11</v>
      </c>
      <c r="AC25" s="60">
        <v>0</v>
      </c>
      <c r="AD25" s="60">
        <v>4.7300000000000004</v>
      </c>
      <c r="AE25" s="60">
        <v>3.56</v>
      </c>
      <c r="AF25" s="60">
        <v>3.82</v>
      </c>
      <c r="AG25" s="60">
        <v>4</v>
      </c>
      <c r="AH25" s="25"/>
      <c r="AI25" s="25"/>
      <c r="AJ25" s="25"/>
      <c r="AK25" s="25"/>
      <c r="AL25" s="25"/>
      <c r="AM25" s="25"/>
      <c r="AN25" s="25">
        <v>0</v>
      </c>
      <c r="AO25" s="25"/>
      <c r="AP25" s="25"/>
      <c r="AQ25" s="25">
        <v>6974.13</v>
      </c>
      <c r="AR25" s="25">
        <v>612.48</v>
      </c>
      <c r="AS25" s="25">
        <v>21348</v>
      </c>
      <c r="AT25" s="25">
        <v>19391.64</v>
      </c>
      <c r="AU25" s="25">
        <v>1956.36</v>
      </c>
      <c r="AV25" s="25">
        <v>612.48</v>
      </c>
      <c r="AW25" s="25">
        <v>13168.32</v>
      </c>
      <c r="AX25" s="25">
        <v>12021.46</v>
      </c>
      <c r="AY25" s="25">
        <v>1146.8599999999999</v>
      </c>
      <c r="AZ25" s="25">
        <v>15.967000000000001</v>
      </c>
      <c r="BA25" s="25">
        <v>25449.42</v>
      </c>
      <c r="BB25" s="25">
        <v>21684.47</v>
      </c>
      <c r="BC25" s="25">
        <v>3764.95</v>
      </c>
      <c r="BD25" s="25"/>
      <c r="BE25" s="25"/>
      <c r="BF25" s="25"/>
      <c r="BG25" s="25"/>
      <c r="BH25" s="25">
        <v>16.416</v>
      </c>
      <c r="BI25" s="25">
        <v>1254.8399999999999</v>
      </c>
      <c r="BJ25" s="25">
        <v>1148.8800000000001</v>
      </c>
      <c r="BK25" s="25">
        <v>105.96</v>
      </c>
      <c r="BL25" s="69">
        <f>SUM(BL207)/AS207*AS25</f>
        <v>22619.957231918866</v>
      </c>
      <c r="BM25" s="69">
        <f>SUM(BM207)/AT207*AT25</f>
        <v>21020.969608763382</v>
      </c>
      <c r="BN25" s="69">
        <f>SUM(BN207)/AU207*AU25</f>
        <v>693.43291575352532</v>
      </c>
      <c r="BO25" s="25"/>
      <c r="BP25" s="69">
        <f>SUM(BP207)/AW207*AW25</f>
        <v>13577.142813712773</v>
      </c>
      <c r="BQ25" s="69">
        <f>SUM(BQ207)/AX207*AX25</f>
        <v>11746.421437435516</v>
      </c>
      <c r="BR25" s="69">
        <f>SUM(BR207)/AY207*AY25</f>
        <v>391.77908507310207</v>
      </c>
      <c r="BS25" s="25"/>
      <c r="BT25" s="69">
        <f>SUM(BT207)/BA207*BA25</f>
        <v>24869.861111363887</v>
      </c>
      <c r="BU25" s="69">
        <f>SUM(BU207)/BB207*BB25</f>
        <v>24250.026962685781</v>
      </c>
      <c r="BV25" s="85">
        <f>SUM(BV207)/BC207*BC25</f>
        <v>471.36669035356471</v>
      </c>
      <c r="BW25" s="25"/>
      <c r="BX25" s="25">
        <f>SUM(BX207)/BE207*BE25</f>
        <v>0</v>
      </c>
      <c r="BY25" s="25">
        <f>SUM(BY207)/BF207*BF25</f>
        <v>0</v>
      </c>
      <c r="BZ25" s="25">
        <f>SUM(BZ207)/BG207*BG25</f>
        <v>0</v>
      </c>
      <c r="CA25" s="25"/>
      <c r="CB25" s="69">
        <f>SUM(CB207)/BI207*BI25</f>
        <v>1259.851032048816</v>
      </c>
      <c r="CC25" s="69">
        <f>SUM(CC207)/BJ207*BJ25</f>
        <v>1137.8718472373171</v>
      </c>
      <c r="CD25" s="69">
        <f>SUM(CD207)/BK207*BK25</f>
        <v>41.849017504558901</v>
      </c>
      <c r="CE25" s="25"/>
      <c r="CF25" s="25"/>
      <c r="CG25" s="25"/>
      <c r="CH25" s="25"/>
      <c r="CI25" s="25"/>
      <c r="CJ25" s="25"/>
      <c r="CK25" s="25"/>
      <c r="CL25" s="25"/>
    </row>
    <row r="26" spans="1:90">
      <c r="A26" s="5">
        <v>14</v>
      </c>
      <c r="B26" s="5" t="s">
        <v>57</v>
      </c>
      <c r="C26" s="25"/>
      <c r="D26" s="25"/>
      <c r="E26" s="58">
        <v>42370</v>
      </c>
      <c r="F26" s="58">
        <v>42735</v>
      </c>
      <c r="G26" s="34" t="s">
        <v>273</v>
      </c>
      <c r="H26" s="25">
        <v>13400</v>
      </c>
      <c r="I26" s="34"/>
      <c r="J26" s="34" t="s">
        <v>273</v>
      </c>
      <c r="K26" s="69">
        <v>0</v>
      </c>
      <c r="L26" s="70" t="s">
        <v>273</v>
      </c>
      <c r="M26" s="69">
        <f t="shared" si="4"/>
        <v>17462.22</v>
      </c>
      <c r="N26" s="69">
        <v>8013.84</v>
      </c>
      <c r="O26" s="69">
        <v>5379.84</v>
      </c>
      <c r="P26" s="69">
        <v>4068.54</v>
      </c>
      <c r="Q26" s="69">
        <v>14446.41</v>
      </c>
      <c r="R26" s="69">
        <f t="shared" si="1"/>
        <v>14446.41</v>
      </c>
      <c r="S26" s="69"/>
      <c r="T26" s="69"/>
      <c r="U26" s="69"/>
      <c r="V26" s="69"/>
      <c r="W26" s="69"/>
      <c r="X26" s="69">
        <v>18800</v>
      </c>
      <c r="Y26" s="69"/>
      <c r="Z26" s="69">
        <f t="shared" si="2"/>
        <v>3015.8100000000013</v>
      </c>
      <c r="AA26" s="60">
        <v>93.4</v>
      </c>
      <c r="AB26" s="60">
        <f t="shared" si="3"/>
        <v>16.11</v>
      </c>
      <c r="AC26" s="60">
        <v>0</v>
      </c>
      <c r="AD26" s="60">
        <v>4.7300000000000004</v>
      </c>
      <c r="AE26" s="60">
        <v>3.56</v>
      </c>
      <c r="AF26" s="60">
        <v>3.82</v>
      </c>
      <c r="AG26" s="60">
        <v>4</v>
      </c>
      <c r="AH26" s="25"/>
      <c r="AI26" s="25"/>
      <c r="AJ26" s="25"/>
      <c r="AK26" s="25"/>
      <c r="AL26" s="25"/>
      <c r="AM26" s="25"/>
      <c r="AN26" s="25">
        <v>0</v>
      </c>
      <c r="AO26" s="25"/>
      <c r="AP26" s="25"/>
      <c r="AQ26" s="25">
        <v>3427.04</v>
      </c>
      <c r="AR26" s="25">
        <v>153.12</v>
      </c>
      <c r="AS26" s="25">
        <v>5337</v>
      </c>
      <c r="AT26" s="25">
        <v>4847.91</v>
      </c>
      <c r="AU26" s="25">
        <v>489.07</v>
      </c>
      <c r="AV26" s="25">
        <v>153.12</v>
      </c>
      <c r="AW26" s="25">
        <v>3292.08</v>
      </c>
      <c r="AX26" s="25">
        <v>3005.36</v>
      </c>
      <c r="AY26" s="25">
        <v>286.72000000000003</v>
      </c>
      <c r="AZ26" s="25">
        <v>11.13</v>
      </c>
      <c r="BA26" s="25">
        <v>17742.12</v>
      </c>
      <c r="BB26" s="25">
        <v>15117.38</v>
      </c>
      <c r="BC26" s="25">
        <v>2624.74</v>
      </c>
      <c r="BD26" s="25"/>
      <c r="BE26" s="25"/>
      <c r="BF26" s="25"/>
      <c r="BG26" s="25"/>
      <c r="BH26" s="25">
        <v>4.1040000000000001</v>
      </c>
      <c r="BI26" s="25">
        <v>313.68</v>
      </c>
      <c r="BJ26" s="25">
        <v>287.19</v>
      </c>
      <c r="BK26" s="25">
        <v>26.49</v>
      </c>
      <c r="BL26" s="69">
        <f>SUM(BL207)/AS207*AS26</f>
        <v>5654.9893079797166</v>
      </c>
      <c r="BM26" s="69">
        <f>SUM(BM207)/AT207*AT26</f>
        <v>5255.2424021908455</v>
      </c>
      <c r="BN26" s="69">
        <f>SUM(BN207)/AU207*AU26</f>
        <v>173.35113992699536</v>
      </c>
      <c r="BO26" s="25"/>
      <c r="BP26" s="69">
        <f>SUM(BP207)/AW207*AW26</f>
        <v>3394.2857034281933</v>
      </c>
      <c r="BQ26" s="69">
        <f>SUM(BQ207)/AX207*AX26</f>
        <v>2936.6004737537041</v>
      </c>
      <c r="BR26" s="69">
        <f>SUM(BR207)/AY207*AY26</f>
        <v>97.946479319323942</v>
      </c>
      <c r="BS26" s="25"/>
      <c r="BT26" s="69">
        <f>SUM(BT207)/BA207*BA26</f>
        <v>17338.079226212285</v>
      </c>
      <c r="BU26" s="69">
        <f>SUM(BU207)/BB207*BB26</f>
        <v>16905.964157997256</v>
      </c>
      <c r="BV26" s="85">
        <f>SUM(BV207)/BC207*BC26</f>
        <v>328.61392763213729</v>
      </c>
      <c r="BW26" s="25"/>
      <c r="BX26" s="25">
        <f>SUM(BX207)/BE207*BE26</f>
        <v>0</v>
      </c>
      <c r="BY26" s="25">
        <f>SUM(BY207)/BF207*BF26</f>
        <v>0</v>
      </c>
      <c r="BZ26" s="25">
        <f>SUM(BZ207)/BG207*BG26</f>
        <v>0</v>
      </c>
      <c r="CA26" s="25"/>
      <c r="CB26" s="69">
        <f>SUM(CB207)/BI207*BI26</f>
        <v>314.93263821130392</v>
      </c>
      <c r="CC26" s="69">
        <f>SUM(CC207)/BJ207*BJ26</f>
        <v>284.43824925848224</v>
      </c>
      <c r="CD26" s="69">
        <f>SUM(CD207)/BK207*BK26</f>
        <v>10.462254376139725</v>
      </c>
      <c r="CE26" s="25"/>
      <c r="CF26" s="25"/>
      <c r="CG26" s="25"/>
      <c r="CH26" s="25"/>
      <c r="CI26" s="25"/>
      <c r="CJ26" s="25"/>
      <c r="CK26" s="25"/>
      <c r="CL26" s="25"/>
    </row>
    <row r="27" spans="1:90">
      <c r="A27" s="5">
        <v>15</v>
      </c>
      <c r="B27" s="5" t="s">
        <v>58</v>
      </c>
      <c r="C27" s="25"/>
      <c r="D27" s="25"/>
      <c r="E27" s="58">
        <v>42370</v>
      </c>
      <c r="F27" s="58">
        <v>42735</v>
      </c>
      <c r="G27" s="34" t="s">
        <v>273</v>
      </c>
      <c r="H27" s="25">
        <v>37700</v>
      </c>
      <c r="I27" s="34"/>
      <c r="J27" s="34" t="s">
        <v>273</v>
      </c>
      <c r="K27" s="69">
        <v>0</v>
      </c>
      <c r="L27" s="70" t="s">
        <v>273</v>
      </c>
      <c r="M27" s="69">
        <f t="shared" si="4"/>
        <v>18878.16</v>
      </c>
      <c r="N27" s="69">
        <v>8296.86</v>
      </c>
      <c r="O27" s="69">
        <v>6024.96</v>
      </c>
      <c r="P27" s="69">
        <v>4556.34</v>
      </c>
      <c r="Q27" s="69">
        <v>18102.810000000001</v>
      </c>
      <c r="R27" s="69">
        <f t="shared" si="1"/>
        <v>18102.810000000001</v>
      </c>
      <c r="S27" s="69"/>
      <c r="T27" s="69"/>
      <c r="U27" s="69"/>
      <c r="V27" s="69"/>
      <c r="W27" s="69"/>
      <c r="X27" s="69">
        <v>24900</v>
      </c>
      <c r="Y27" s="69"/>
      <c r="Z27" s="69">
        <f t="shared" si="2"/>
        <v>775.34999999999854</v>
      </c>
      <c r="AA27" s="60">
        <v>104.6</v>
      </c>
      <c r="AB27" s="60">
        <f t="shared" si="3"/>
        <v>15.03</v>
      </c>
      <c r="AC27" s="60">
        <v>0</v>
      </c>
      <c r="AD27" s="60">
        <v>3.65</v>
      </c>
      <c r="AE27" s="60">
        <v>3.56</v>
      </c>
      <c r="AF27" s="60">
        <v>3.82</v>
      </c>
      <c r="AG27" s="60">
        <v>4</v>
      </c>
      <c r="AH27" s="25"/>
      <c r="AI27" s="25"/>
      <c r="AJ27" s="25"/>
      <c r="AK27" s="25"/>
      <c r="AL27" s="25"/>
      <c r="AM27" s="25"/>
      <c r="AN27" s="25">
        <v>0</v>
      </c>
      <c r="AO27" s="25"/>
      <c r="AP27" s="25"/>
      <c r="AQ27" s="25">
        <v>2005.23</v>
      </c>
      <c r="AR27" s="25">
        <v>535.91999999999996</v>
      </c>
      <c r="AS27" s="25">
        <v>18679.5</v>
      </c>
      <c r="AT27" s="25">
        <v>17457.09</v>
      </c>
      <c r="AU27" s="25">
        <v>1222.4100000000001</v>
      </c>
      <c r="AV27" s="25">
        <v>535.91999999999996</v>
      </c>
      <c r="AW27" s="25">
        <v>11522.28</v>
      </c>
      <c r="AX27" s="25">
        <v>10605.67</v>
      </c>
      <c r="AY27" s="25">
        <v>716.61</v>
      </c>
      <c r="AZ27" s="25">
        <v>0</v>
      </c>
      <c r="BA27" s="25">
        <v>0</v>
      </c>
      <c r="BB27" s="25">
        <v>0</v>
      </c>
      <c r="BC27" s="25">
        <v>0</v>
      </c>
      <c r="BD27" s="25"/>
      <c r="BE27" s="25"/>
      <c r="BF27" s="25"/>
      <c r="BG27" s="25"/>
      <c r="BH27" s="25">
        <v>14.364000000000001</v>
      </c>
      <c r="BI27" s="25">
        <v>1098</v>
      </c>
      <c r="BJ27" s="25">
        <v>1031.79</v>
      </c>
      <c r="BK27" s="25">
        <v>66.209999999999994</v>
      </c>
      <c r="BL27" s="69">
        <f>SUM(BL207)/AS207*AS27</f>
        <v>19792.462577929011</v>
      </c>
      <c r="BM27" s="69">
        <f>SUM(BM207)/AT207*AT27</f>
        <v>18923.874326640096</v>
      </c>
      <c r="BN27" s="69">
        <f>SUM(BN207)/AU207*AU27</f>
        <v>433.2839204166242</v>
      </c>
      <c r="BO27" s="25"/>
      <c r="BP27" s="69">
        <f>SUM(BP207)/AW207*AW27</f>
        <v>11879.999961998677</v>
      </c>
      <c r="BQ27" s="69">
        <f>SUM(BQ207)/AX207*AX27</f>
        <v>10363.023247289992</v>
      </c>
      <c r="BR27" s="69">
        <f>SUM(BR207)/AY207*AY27</f>
        <v>244.8012923584707</v>
      </c>
      <c r="BS27" s="25"/>
      <c r="BT27" s="69">
        <f>SUM(BT207)/BA207*BA27</f>
        <v>0</v>
      </c>
      <c r="BU27" s="69">
        <f>SUM(BU207)/BB207*BB27</f>
        <v>0</v>
      </c>
      <c r="BV27" s="85">
        <f>SUM(BV207)/BC207*BC27</f>
        <v>0</v>
      </c>
      <c r="BW27" s="25"/>
      <c r="BX27" s="25">
        <f>SUM(BX207)/BE207*BE27</f>
        <v>0</v>
      </c>
      <c r="BY27" s="25">
        <f>SUM(BY207)/BF207*BF27</f>
        <v>0</v>
      </c>
      <c r="BZ27" s="25">
        <f>SUM(BZ207)/BG207*BG27</f>
        <v>0</v>
      </c>
      <c r="CA27" s="25"/>
      <c r="CB27" s="69">
        <f>SUM(CB207)/BI207*BI27</f>
        <v>1102.384712943164</v>
      </c>
      <c r="CC27" s="69">
        <f>SUM(CC207)/BJ207*BJ27</f>
        <v>1021.9037612814144</v>
      </c>
      <c r="CD27" s="69">
        <f>SUM(CD207)/BK207*BK27</f>
        <v>26.149711673998159</v>
      </c>
      <c r="CE27" s="25"/>
      <c r="CF27" s="25"/>
      <c r="CG27" s="25"/>
      <c r="CH27" s="25"/>
      <c r="CI27" s="25"/>
      <c r="CJ27" s="25"/>
      <c r="CK27" s="25"/>
      <c r="CL27" s="25"/>
    </row>
    <row r="28" spans="1:90">
      <c r="A28" s="5">
        <v>16</v>
      </c>
      <c r="B28" s="5" t="s">
        <v>59</v>
      </c>
      <c r="C28" s="25"/>
      <c r="D28" s="25"/>
      <c r="E28" s="58">
        <v>42370</v>
      </c>
      <c r="F28" s="58">
        <v>42735</v>
      </c>
      <c r="G28" s="34" t="s">
        <v>273</v>
      </c>
      <c r="H28" s="25">
        <v>5200</v>
      </c>
      <c r="I28" s="34"/>
      <c r="J28" s="34" t="s">
        <v>273</v>
      </c>
      <c r="K28" s="69">
        <v>1366.54</v>
      </c>
      <c r="L28" s="70" t="s">
        <v>273</v>
      </c>
      <c r="M28" s="69">
        <f t="shared" si="4"/>
        <v>16976.04</v>
      </c>
      <c r="N28" s="69">
        <v>7790.64</v>
      </c>
      <c r="O28" s="69">
        <v>5230.08</v>
      </c>
      <c r="P28" s="69">
        <v>3955.32</v>
      </c>
      <c r="Q28" s="69">
        <v>16879.78</v>
      </c>
      <c r="R28" s="69">
        <f t="shared" si="1"/>
        <v>16879.78</v>
      </c>
      <c r="S28" s="69"/>
      <c r="T28" s="69"/>
      <c r="U28" s="69"/>
      <c r="V28" s="69"/>
      <c r="W28" s="69"/>
      <c r="X28" s="69">
        <v>10000</v>
      </c>
      <c r="Y28" s="69"/>
      <c r="Z28" s="69">
        <f t="shared" si="2"/>
        <v>1462.8000000000029</v>
      </c>
      <c r="AA28" s="60">
        <v>90.8</v>
      </c>
      <c r="AB28" s="60">
        <f t="shared" si="3"/>
        <v>16.11</v>
      </c>
      <c r="AC28" s="60">
        <v>0</v>
      </c>
      <c r="AD28" s="60">
        <v>4.7300000000000004</v>
      </c>
      <c r="AE28" s="60">
        <v>3.56</v>
      </c>
      <c r="AF28" s="60">
        <v>3.82</v>
      </c>
      <c r="AG28" s="60">
        <v>4</v>
      </c>
      <c r="AH28" s="25"/>
      <c r="AI28" s="25"/>
      <c r="AJ28" s="25"/>
      <c r="AK28" s="25"/>
      <c r="AL28" s="25"/>
      <c r="AM28" s="25"/>
      <c r="AN28" s="25">
        <v>4853.2700000000004</v>
      </c>
      <c r="AO28" s="25"/>
      <c r="AP28" s="25"/>
      <c r="AQ28" s="25">
        <v>5537.39</v>
      </c>
      <c r="AR28" s="25">
        <v>80.81</v>
      </c>
      <c r="AS28" s="25">
        <v>2907.36</v>
      </c>
      <c r="AT28" s="25">
        <v>2799.01</v>
      </c>
      <c r="AU28" s="25">
        <v>251.44</v>
      </c>
      <c r="AV28" s="25">
        <v>80.813000000000002</v>
      </c>
      <c r="AW28" s="25">
        <v>1762.79</v>
      </c>
      <c r="AX28" s="25">
        <v>1709.01</v>
      </c>
      <c r="AY28" s="25">
        <v>147.4</v>
      </c>
      <c r="AZ28" s="25">
        <v>21.73</v>
      </c>
      <c r="BA28" s="25">
        <v>34644.76</v>
      </c>
      <c r="BB28" s="25">
        <v>34123.120000000003</v>
      </c>
      <c r="BC28" s="25">
        <v>5125.3</v>
      </c>
      <c r="BD28" s="25"/>
      <c r="BE28" s="25"/>
      <c r="BF28" s="25"/>
      <c r="BG28" s="25"/>
      <c r="BH28" s="25">
        <v>2.052</v>
      </c>
      <c r="BI28" s="25">
        <v>158.9</v>
      </c>
      <c r="BJ28" s="25">
        <v>156.55000000000001</v>
      </c>
      <c r="BK28" s="25">
        <v>13.25</v>
      </c>
      <c r="BL28" s="69">
        <f>SUM(BL207)/AS207*AS28</f>
        <v>3080.5864182964046</v>
      </c>
      <c r="BM28" s="69">
        <f>SUM(BM207)/AT207*AT28</f>
        <v>3034.1891735111008</v>
      </c>
      <c r="BN28" s="69">
        <f>SUM(BN207)/AU207*AU28</f>
        <v>89.123051144506334</v>
      </c>
      <c r="BO28" s="25"/>
      <c r="BP28" s="69">
        <f>SUM(BP207)/AW207*AW28</f>
        <v>1817.5174646868197</v>
      </c>
      <c r="BQ28" s="69">
        <f>SUM(BQ207)/AX207*AX28</f>
        <v>1669.9096200288211</v>
      </c>
      <c r="BR28" s="69">
        <f>SUM(BR207)/AY207*AY28</f>
        <v>50.353344906767397</v>
      </c>
      <c r="BS28" s="25"/>
      <c r="BT28" s="69">
        <f>SUM(BT207)/BA207*BA28</f>
        <v>33855.795905625164</v>
      </c>
      <c r="BU28" s="69">
        <f>SUM(BU207)/BB207*BB28</f>
        <v>38160.332258568575</v>
      </c>
      <c r="BV28" s="85">
        <f>SUM(BV207)/BC207*BC28</f>
        <v>641.68068581764044</v>
      </c>
      <c r="BW28" s="25"/>
      <c r="BX28" s="25">
        <f>SUM(BX207)/BE207*BE28</f>
        <v>0</v>
      </c>
      <c r="BY28" s="25">
        <f>SUM(BY207)/BF207*BF28</f>
        <v>0</v>
      </c>
      <c r="BZ28" s="25">
        <f>SUM(BZ207)/BG207*BG28</f>
        <v>0</v>
      </c>
      <c r="CA28" s="25"/>
      <c r="CB28" s="69">
        <f>SUM(CB207)/BI207*BI28</f>
        <v>159.53454543412457</v>
      </c>
      <c r="CC28" s="69">
        <f>SUM(CC207)/BJ207*BJ28</f>
        <v>155.04999450334412</v>
      </c>
      <c r="CD28" s="69">
        <f>SUM(CD207)/BK207*BK28</f>
        <v>5.2331019435202482</v>
      </c>
      <c r="CE28" s="25"/>
      <c r="CF28" s="25"/>
      <c r="CG28" s="25"/>
      <c r="CH28" s="25"/>
      <c r="CI28" s="25"/>
      <c r="CJ28" s="25"/>
      <c r="CK28" s="25"/>
      <c r="CL28" s="25"/>
    </row>
    <row r="29" spans="1:90">
      <c r="A29" s="5">
        <v>17</v>
      </c>
      <c r="B29" s="7" t="s">
        <v>209</v>
      </c>
      <c r="C29" s="25"/>
      <c r="D29" s="25"/>
      <c r="E29" s="58">
        <v>42370</v>
      </c>
      <c r="F29" s="58">
        <v>42735</v>
      </c>
      <c r="G29" s="34" t="s">
        <v>273</v>
      </c>
      <c r="H29" s="25">
        <v>41000</v>
      </c>
      <c r="I29" s="34"/>
      <c r="J29" s="34" t="s">
        <v>273</v>
      </c>
      <c r="K29" s="69">
        <v>31143.73</v>
      </c>
      <c r="L29" s="70" t="s">
        <v>273</v>
      </c>
      <c r="M29" s="69">
        <f t="shared" si="4"/>
        <v>34550.22</v>
      </c>
      <c r="N29" s="70">
        <v>15855.96</v>
      </c>
      <c r="O29" s="69">
        <v>10644.48</v>
      </c>
      <c r="P29" s="69">
        <v>8049.78</v>
      </c>
      <c r="Q29" s="69">
        <v>23761.9</v>
      </c>
      <c r="R29" s="69">
        <f t="shared" si="1"/>
        <v>23761.9</v>
      </c>
      <c r="S29" s="69"/>
      <c r="T29" s="69"/>
      <c r="U29" s="69"/>
      <c r="V29" s="69"/>
      <c r="W29" s="69"/>
      <c r="X29" s="69">
        <v>39600</v>
      </c>
      <c r="Y29" s="69"/>
      <c r="Z29" s="69">
        <f t="shared" si="2"/>
        <v>41932.049999999996</v>
      </c>
      <c r="AA29" s="60">
        <v>184.8</v>
      </c>
      <c r="AB29" s="60">
        <f t="shared" si="3"/>
        <v>17.72</v>
      </c>
      <c r="AC29" s="60">
        <v>0</v>
      </c>
      <c r="AD29" s="60">
        <v>4.7300000000000004</v>
      </c>
      <c r="AE29" s="60">
        <v>5.17</v>
      </c>
      <c r="AF29" s="60">
        <v>3.82</v>
      </c>
      <c r="AG29" s="60">
        <v>4</v>
      </c>
      <c r="AH29" s="25"/>
      <c r="AI29" s="25"/>
      <c r="AJ29" s="25"/>
      <c r="AK29" s="25"/>
      <c r="AL29" s="25"/>
      <c r="AM29" s="25"/>
      <c r="AN29" s="25">
        <v>71460.850000000006</v>
      </c>
      <c r="AO29" s="25"/>
      <c r="AP29" s="25"/>
      <c r="AQ29" s="25">
        <v>99597.59</v>
      </c>
      <c r="AR29" s="25">
        <v>261.43</v>
      </c>
      <c r="AS29" s="25">
        <v>9261.07</v>
      </c>
      <c r="AT29" s="25">
        <v>6445.27</v>
      </c>
      <c r="AU29" s="25">
        <v>11713.96</v>
      </c>
      <c r="AV29" s="25">
        <v>260.08</v>
      </c>
      <c r="AW29" s="25">
        <v>5631.96</v>
      </c>
      <c r="AX29" s="25">
        <v>3975.95</v>
      </c>
      <c r="AY29" s="25">
        <v>8178.24</v>
      </c>
      <c r="AZ29" s="25">
        <v>44.232999999999997</v>
      </c>
      <c r="BA29" s="25">
        <v>70510.59</v>
      </c>
      <c r="BB29" s="25">
        <v>46989.59</v>
      </c>
      <c r="BC29" s="25">
        <v>78961.850000000006</v>
      </c>
      <c r="BD29" s="25"/>
      <c r="BE29" s="25"/>
      <c r="BF29" s="25"/>
      <c r="BG29" s="25"/>
      <c r="BH29" s="25">
        <v>7.7919999999999998</v>
      </c>
      <c r="BI29" s="25">
        <v>595.41</v>
      </c>
      <c r="BJ29" s="25">
        <v>451.48</v>
      </c>
      <c r="BK29" s="25">
        <v>743.54</v>
      </c>
      <c r="BL29" s="69">
        <f>SUM(BL207)/AS207*AS29</f>
        <v>9812.8633746396317</v>
      </c>
      <c r="BM29" s="69">
        <f>SUM(BM207)/AT207*AT29</f>
        <v>6986.816215146031</v>
      </c>
      <c r="BN29" s="69">
        <f>SUM(BN207)/AU207*AU29</f>
        <v>4152.0197907441188</v>
      </c>
      <c r="BO29" s="25"/>
      <c r="BP29" s="69">
        <f>SUM(BP207)/AW207*AW29</f>
        <v>5806.8094670480214</v>
      </c>
      <c r="BQ29" s="69">
        <f>SUM(BQ207)/AX207*AX29</f>
        <v>3884.9843791163253</v>
      </c>
      <c r="BR29" s="69">
        <f>SUM(BR207)/AY207*AY29</f>
        <v>2793.7702812097787</v>
      </c>
      <c r="BS29" s="25"/>
      <c r="BT29" s="69">
        <f>SUM(BT207)/BA207*BA29</f>
        <v>68904.854420270611</v>
      </c>
      <c r="BU29" s="69">
        <f>SUM(BU207)/BB207*BB29</f>
        <v>52549.074266770178</v>
      </c>
      <c r="BV29" s="85">
        <f>SUM(BV207)/BC207*BC29</f>
        <v>9885.9177143639699</v>
      </c>
      <c r="BW29" s="25"/>
      <c r="BX29" s="25">
        <f>SUM(BX207)/BE207*BE29</f>
        <v>0</v>
      </c>
      <c r="BY29" s="25">
        <f>SUM(BY207)/BF207*BF29</f>
        <v>0</v>
      </c>
      <c r="BZ29" s="25">
        <f>SUM(BZ207)/BG207*BG29</f>
        <v>0</v>
      </c>
      <c r="CA29" s="25"/>
      <c r="CB29" s="69">
        <f>SUM(CB207)/BI207*BI29</f>
        <v>597.78768846401579</v>
      </c>
      <c r="CC29" s="69">
        <f>SUM(CC207)/BJ207*BJ29</f>
        <v>447.15408188035644</v>
      </c>
      <c r="CD29" s="69">
        <f>SUM(CD207)/BK207*BK29</f>
        <v>293.66193351585247</v>
      </c>
      <c r="CE29" s="25"/>
      <c r="CF29" s="25"/>
      <c r="CG29" s="25"/>
      <c r="CH29" s="25"/>
      <c r="CI29" s="25"/>
      <c r="CJ29" s="25">
        <v>2</v>
      </c>
      <c r="CK29" s="25" t="s">
        <v>351</v>
      </c>
      <c r="CL29" s="25">
        <v>23988.98</v>
      </c>
    </row>
    <row r="30" spans="1:90">
      <c r="A30" s="5">
        <v>18</v>
      </c>
      <c r="B30" s="5" t="s">
        <v>60</v>
      </c>
      <c r="C30" s="25"/>
      <c r="D30" s="25"/>
      <c r="E30" s="58">
        <v>42370</v>
      </c>
      <c r="F30" s="58">
        <v>42735</v>
      </c>
      <c r="G30" s="34" t="s">
        <v>273</v>
      </c>
      <c r="H30" s="25">
        <v>16400</v>
      </c>
      <c r="I30" s="34"/>
      <c r="J30" s="34" t="s">
        <v>273</v>
      </c>
      <c r="K30" s="69">
        <v>5765.65</v>
      </c>
      <c r="L30" s="70" t="s">
        <v>273</v>
      </c>
      <c r="M30" s="69">
        <f t="shared" si="4"/>
        <v>18640.02</v>
      </c>
      <c r="N30" s="69">
        <v>8554.32</v>
      </c>
      <c r="O30" s="69">
        <v>5742.72</v>
      </c>
      <c r="P30" s="69">
        <v>4342.9799999999996</v>
      </c>
      <c r="Q30" s="69">
        <v>19834.400000000001</v>
      </c>
      <c r="R30" s="69">
        <f t="shared" si="1"/>
        <v>19834.400000000001</v>
      </c>
      <c r="S30" s="69"/>
      <c r="T30" s="69"/>
      <c r="U30" s="69"/>
      <c r="V30" s="69"/>
      <c r="W30" s="69"/>
      <c r="X30" s="69">
        <v>20200</v>
      </c>
      <c r="Y30" s="69"/>
      <c r="Z30" s="69">
        <f t="shared" si="2"/>
        <v>4571.2699999999968</v>
      </c>
      <c r="AA30" s="60">
        <v>99.7</v>
      </c>
      <c r="AB30" s="60">
        <f t="shared" si="3"/>
        <v>16.11</v>
      </c>
      <c r="AC30" s="60">
        <v>0</v>
      </c>
      <c r="AD30" s="60">
        <v>4.7300000000000004</v>
      </c>
      <c r="AE30" s="60">
        <v>3.56</v>
      </c>
      <c r="AF30" s="60">
        <v>3.82</v>
      </c>
      <c r="AG30" s="60">
        <v>4</v>
      </c>
      <c r="AH30" s="25"/>
      <c r="AI30" s="25"/>
      <c r="AJ30" s="25"/>
      <c r="AK30" s="25"/>
      <c r="AL30" s="25"/>
      <c r="AM30" s="25"/>
      <c r="AN30" s="25">
        <v>9515.16</v>
      </c>
      <c r="AO30" s="25"/>
      <c r="AP30" s="25"/>
      <c r="AQ30" s="25">
        <v>10588.3</v>
      </c>
      <c r="AR30" s="25">
        <v>131.28</v>
      </c>
      <c r="AS30" s="25">
        <v>4575.72</v>
      </c>
      <c r="AT30" s="25">
        <v>4664.59</v>
      </c>
      <c r="AU30" s="25">
        <v>1071.83</v>
      </c>
      <c r="AV30" s="25">
        <v>131.28</v>
      </c>
      <c r="AW30" s="25">
        <v>2822.52</v>
      </c>
      <c r="AX30" s="25">
        <v>2949.7</v>
      </c>
      <c r="AY30" s="25">
        <v>628.33000000000004</v>
      </c>
      <c r="AZ30" s="25">
        <v>11.803000000000001</v>
      </c>
      <c r="BA30" s="25">
        <v>18810.45</v>
      </c>
      <c r="BB30" s="25">
        <v>17496.990000000002</v>
      </c>
      <c r="BC30" s="25">
        <v>8812.17</v>
      </c>
      <c r="BD30" s="25"/>
      <c r="BE30" s="25"/>
      <c r="BF30" s="25"/>
      <c r="BG30" s="25"/>
      <c r="BH30" s="25">
        <v>4.1040000000000001</v>
      </c>
      <c r="BI30" s="25">
        <v>313.8</v>
      </c>
      <c r="BJ30" s="25">
        <v>338.07</v>
      </c>
      <c r="BK30" s="25">
        <v>75.97</v>
      </c>
      <c r="BL30" s="69">
        <f>SUM(BL207)/AS207*AS30</f>
        <v>4848.3506982029139</v>
      </c>
      <c r="BM30" s="69">
        <f>SUM(BM207)/AT207*AT30</f>
        <v>5056.5194396833685</v>
      </c>
      <c r="BN30" s="69">
        <f>SUM(BN207)/AU207*AU30</f>
        <v>379.91075369160126</v>
      </c>
      <c r="BO30" s="25"/>
      <c r="BP30" s="69">
        <f>SUM(BP207)/AW207*AW30</f>
        <v>2910.147773942354</v>
      </c>
      <c r="BQ30" s="69">
        <f>SUM(BQ207)/AX207*AX30</f>
        <v>2882.2139169454908</v>
      </c>
      <c r="BR30" s="69">
        <f>SUM(BR207)/AY207*AY30</f>
        <v>214.643943047959</v>
      </c>
      <c r="BS30" s="25"/>
      <c r="BT30" s="69">
        <f>SUM(BT207)/BA207*BA30</f>
        <v>18382.080178733144</v>
      </c>
      <c r="BU30" s="69">
        <f>SUM(BU207)/BB207*BB30</f>
        <v>19567.113204327496</v>
      </c>
      <c r="BV30" s="85">
        <f>SUM(BV207)/BC207*BC30</f>
        <v>1103.2718648940815</v>
      </c>
      <c r="BW30" s="25"/>
      <c r="BX30" s="25">
        <f>SUM(BX207)/BE207*BE30</f>
        <v>0</v>
      </c>
      <c r="BY30" s="25">
        <f>SUM(BY207)/BF207*BF30</f>
        <v>0</v>
      </c>
      <c r="BZ30" s="25">
        <f>SUM(BZ207)/BG207*BG30</f>
        <v>0</v>
      </c>
      <c r="CA30" s="25"/>
      <c r="CB30" s="69">
        <f>SUM(CB207)/BI207*BI30</f>
        <v>315.05311741490431</v>
      </c>
      <c r="CC30" s="69">
        <f>SUM(CC207)/BJ207*BJ30</f>
        <v>334.83073549502103</v>
      </c>
      <c r="CD30" s="69">
        <f>SUM(CD207)/BK207*BK30</f>
        <v>30.00443431314968</v>
      </c>
      <c r="CE30" s="25"/>
      <c r="CF30" s="25"/>
      <c r="CG30" s="25"/>
      <c r="CH30" s="25"/>
      <c r="CI30" s="25"/>
      <c r="CJ30" s="25">
        <v>1</v>
      </c>
      <c r="CK30" s="25">
        <v>16410.689999999999</v>
      </c>
      <c r="CL30" s="25">
        <v>16410.689999999999</v>
      </c>
    </row>
    <row r="31" spans="1:90">
      <c r="A31" s="5">
        <v>19</v>
      </c>
      <c r="B31" s="5" t="s">
        <v>61</v>
      </c>
      <c r="C31" s="25"/>
      <c r="D31" s="25"/>
      <c r="E31" s="58">
        <v>42370</v>
      </c>
      <c r="F31" s="58">
        <v>42735</v>
      </c>
      <c r="G31" s="34" t="s">
        <v>273</v>
      </c>
      <c r="H31" s="25">
        <v>33200</v>
      </c>
      <c r="I31" s="34"/>
      <c r="J31" s="34" t="s">
        <v>273</v>
      </c>
      <c r="K31" s="69">
        <v>609.53</v>
      </c>
      <c r="L31" s="70" t="s">
        <v>273</v>
      </c>
      <c r="M31" s="69">
        <f t="shared" si="4"/>
        <v>14619.12</v>
      </c>
      <c r="N31" s="69">
        <v>6425.16</v>
      </c>
      <c r="O31" s="69">
        <v>4665.6000000000004</v>
      </c>
      <c r="P31" s="69">
        <v>3528.36</v>
      </c>
      <c r="Q31" s="69">
        <v>14012.39</v>
      </c>
      <c r="R31" s="69">
        <f t="shared" si="1"/>
        <v>14012.39</v>
      </c>
      <c r="S31" s="69"/>
      <c r="T31" s="69"/>
      <c r="U31" s="69"/>
      <c r="V31" s="69"/>
      <c r="W31" s="69"/>
      <c r="X31" s="69">
        <v>37600</v>
      </c>
      <c r="Y31" s="69"/>
      <c r="Z31" s="69">
        <f t="shared" si="2"/>
        <v>1216.260000000002</v>
      </c>
      <c r="AA31" s="60">
        <v>81</v>
      </c>
      <c r="AB31" s="60">
        <f t="shared" si="3"/>
        <v>15.03</v>
      </c>
      <c r="AC31" s="60">
        <v>0</v>
      </c>
      <c r="AD31" s="60">
        <v>3.65</v>
      </c>
      <c r="AE31" s="60">
        <v>3.56</v>
      </c>
      <c r="AF31" s="60">
        <v>3.82</v>
      </c>
      <c r="AG31" s="60">
        <v>4</v>
      </c>
      <c r="AH31" s="25"/>
      <c r="AI31" s="25"/>
      <c r="AJ31" s="25"/>
      <c r="AK31" s="25"/>
      <c r="AL31" s="25"/>
      <c r="AM31" s="25"/>
      <c r="AN31" s="25">
        <v>1376.34</v>
      </c>
      <c r="AO31" s="25"/>
      <c r="AP31" s="25"/>
      <c r="AQ31" s="25">
        <v>3207.43</v>
      </c>
      <c r="AR31" s="25">
        <v>453.98</v>
      </c>
      <c r="AS31" s="25">
        <v>15975.44</v>
      </c>
      <c r="AT31" s="25">
        <v>14820.94</v>
      </c>
      <c r="AU31" s="25">
        <v>1955.32</v>
      </c>
      <c r="AV31" s="25">
        <v>453.97899999999998</v>
      </c>
      <c r="AW31" s="25">
        <v>9802.98</v>
      </c>
      <c r="AX31" s="25">
        <v>9180.66</v>
      </c>
      <c r="AY31" s="25">
        <v>1146.25</v>
      </c>
      <c r="AZ31" s="25">
        <v>0</v>
      </c>
      <c r="BA31" s="25">
        <v>0</v>
      </c>
      <c r="BB31" s="25">
        <v>0</v>
      </c>
      <c r="BC31" s="25">
        <v>0</v>
      </c>
      <c r="BD31" s="25"/>
      <c r="BE31" s="25"/>
      <c r="BF31" s="25"/>
      <c r="BG31" s="25"/>
      <c r="BH31" s="25">
        <v>16.416</v>
      </c>
      <c r="BI31" s="25">
        <v>1254.8399999999999</v>
      </c>
      <c r="BJ31" s="25">
        <v>1200.57</v>
      </c>
      <c r="BK31" s="25">
        <v>105.86</v>
      </c>
      <c r="BL31" s="69">
        <f>SUM(BL207)/AS207*AS31</f>
        <v>16927.28918685994</v>
      </c>
      <c r="BM31" s="69">
        <f>SUM(BM207)/AT207*AT31</f>
        <v>16066.229019995502</v>
      </c>
      <c r="BN31" s="69">
        <f>SUM(BN207)/AU207*AU31</f>
        <v>693.06428716145444</v>
      </c>
      <c r="BO31" s="25"/>
      <c r="BP31" s="69">
        <f>SUM(BP207)/AW207*AW31</f>
        <v>10107.322685047906</v>
      </c>
      <c r="BQ31" s="69">
        <f>SUM(BQ207)/AX207*AX31</f>
        <v>8970.6160012017463</v>
      </c>
      <c r="BR31" s="69">
        <f>SUM(BR207)/AY207*AY31</f>
        <v>391.57070284519756</v>
      </c>
      <c r="BS31" s="25"/>
      <c r="BT31" s="69">
        <f>SUM(BT207)/BA207*BA31</f>
        <v>0</v>
      </c>
      <c r="BU31" s="69">
        <f>SUM(BU207)/BB207*BB31</f>
        <v>0</v>
      </c>
      <c r="BV31" s="85">
        <f>SUM(BV207)/BC207*BC31</f>
        <v>0</v>
      </c>
      <c r="BW31" s="25"/>
      <c r="BX31" s="25">
        <f>SUM(BX207)/BE207*BE31</f>
        <v>0</v>
      </c>
      <c r="BY31" s="25">
        <f>SUM(BY207)/BF207*BF31</f>
        <v>0</v>
      </c>
      <c r="BZ31" s="25">
        <f>SUM(BZ207)/BG207*BG31</f>
        <v>0</v>
      </c>
      <c r="CA31" s="25"/>
      <c r="CB31" s="69">
        <f>SUM(CB207)/BI207*BI31</f>
        <v>1259.851032048816</v>
      </c>
      <c r="CC31" s="69">
        <f>SUM(CC207)/BJ207*BJ31</f>
        <v>1189.0665723467253</v>
      </c>
      <c r="CD31" s="69">
        <f>SUM(CD207)/BK207*BK31</f>
        <v>41.809522395551205</v>
      </c>
      <c r="CE31" s="25"/>
      <c r="CF31" s="25"/>
      <c r="CG31" s="25"/>
      <c r="CH31" s="25"/>
      <c r="CI31" s="25"/>
      <c r="CJ31" s="25"/>
      <c r="CK31" s="25"/>
      <c r="CL31" s="25"/>
    </row>
    <row r="32" spans="1:90">
      <c r="A32" s="5">
        <v>20</v>
      </c>
      <c r="B32" s="5" t="s">
        <v>62</v>
      </c>
      <c r="C32" s="25"/>
      <c r="D32" s="25"/>
      <c r="E32" s="58">
        <v>42370</v>
      </c>
      <c r="F32" s="58">
        <v>42735</v>
      </c>
      <c r="G32" s="34" t="s">
        <v>273</v>
      </c>
      <c r="H32" s="25">
        <v>35400</v>
      </c>
      <c r="I32" s="34"/>
      <c r="J32" s="34" t="s">
        <v>273</v>
      </c>
      <c r="K32" s="69">
        <v>0</v>
      </c>
      <c r="L32" s="70" t="s">
        <v>273</v>
      </c>
      <c r="M32" s="69">
        <f t="shared" si="4"/>
        <v>23837.520000000004</v>
      </c>
      <c r="N32" s="69">
        <v>10939.62</v>
      </c>
      <c r="O32" s="69">
        <v>7344</v>
      </c>
      <c r="P32" s="69">
        <v>5553.9</v>
      </c>
      <c r="Q32" s="69">
        <v>22814.52</v>
      </c>
      <c r="R32" s="69">
        <f t="shared" si="1"/>
        <v>22814.52</v>
      </c>
      <c r="S32" s="69"/>
      <c r="T32" s="69"/>
      <c r="U32" s="69"/>
      <c r="V32" s="69"/>
      <c r="W32" s="69"/>
      <c r="X32" s="69">
        <v>42700</v>
      </c>
      <c r="Y32" s="69"/>
      <c r="Z32" s="69">
        <f t="shared" si="2"/>
        <v>1023.0000000000036</v>
      </c>
      <c r="AA32" s="60">
        <v>127.5</v>
      </c>
      <c r="AB32" s="60">
        <f t="shared" si="3"/>
        <v>16.11</v>
      </c>
      <c r="AC32" s="60">
        <v>0</v>
      </c>
      <c r="AD32" s="60">
        <v>4.7300000000000004</v>
      </c>
      <c r="AE32" s="60">
        <v>3.56</v>
      </c>
      <c r="AF32" s="60">
        <v>3.82</v>
      </c>
      <c r="AG32" s="60">
        <v>4</v>
      </c>
      <c r="AH32" s="25"/>
      <c r="AI32" s="25"/>
      <c r="AJ32" s="25"/>
      <c r="AK32" s="25"/>
      <c r="AL32" s="25"/>
      <c r="AM32" s="25"/>
      <c r="AN32" s="25">
        <v>0</v>
      </c>
      <c r="AO32" s="25"/>
      <c r="AP32" s="25"/>
      <c r="AQ32" s="25">
        <v>377.86</v>
      </c>
      <c r="AR32" s="25">
        <v>96.78</v>
      </c>
      <c r="AS32" s="25">
        <v>3375.94</v>
      </c>
      <c r="AT32" s="25">
        <v>3154.43</v>
      </c>
      <c r="AU32" s="25">
        <v>221.51</v>
      </c>
      <c r="AV32" s="25">
        <v>96.778999999999996</v>
      </c>
      <c r="AW32" s="25">
        <v>2081.5100000000002</v>
      </c>
      <c r="AX32" s="25">
        <v>1951.65</v>
      </c>
      <c r="AY32" s="25">
        <v>129.86000000000001</v>
      </c>
      <c r="AZ32" s="25">
        <v>15.321999999999999</v>
      </c>
      <c r="BA32" s="25">
        <v>24419.23</v>
      </c>
      <c r="BB32" s="25">
        <v>24419.23</v>
      </c>
      <c r="BC32" s="25">
        <v>0</v>
      </c>
      <c r="BD32" s="25"/>
      <c r="BE32" s="25"/>
      <c r="BF32" s="25"/>
      <c r="BG32" s="25"/>
      <c r="BH32" s="25">
        <v>6.1559999999999997</v>
      </c>
      <c r="BI32" s="25">
        <v>470.58</v>
      </c>
      <c r="BJ32" s="25">
        <v>444.09</v>
      </c>
      <c r="BK32" s="25">
        <v>26.49</v>
      </c>
      <c r="BL32" s="69">
        <f>SUM(BL207)/AS207*AS32</f>
        <v>3577.0853671315431</v>
      </c>
      <c r="BM32" s="69">
        <f>SUM(BM207)/AT207*AT32</f>
        <v>3419.4723686584257</v>
      </c>
      <c r="BN32" s="69">
        <f>SUM(BN207)/AU207*AU32</f>
        <v>78.514345605391327</v>
      </c>
      <c r="BO32" s="25"/>
      <c r="BP32" s="69">
        <f>SUM(BP207)/AW207*AW32</f>
        <v>2146.132425257837</v>
      </c>
      <c r="BQ32" s="69">
        <f>SUM(BQ207)/AX207*AX32</f>
        <v>1906.998267961714</v>
      </c>
      <c r="BR32" s="69">
        <f>SUM(BR207)/AY207*AY32</f>
        <v>44.361501828987883</v>
      </c>
      <c r="BS32" s="25"/>
      <c r="BT32" s="69">
        <f>SUM(BT207)/BA207*BA32</f>
        <v>23863.131597751555</v>
      </c>
      <c r="BU32" s="69">
        <f>SUM(BU207)/BB207*BB32</f>
        <v>27308.344908039046</v>
      </c>
      <c r="BV32" s="85">
        <f>SUM(BV207)/BC207*BC32</f>
        <v>0</v>
      </c>
      <c r="BW32" s="25"/>
      <c r="BX32" s="25">
        <f>SUM(BX207)/BE207*BE32</f>
        <v>0</v>
      </c>
      <c r="BY32" s="25">
        <f>SUM(BY207)/BF207*BF32</f>
        <v>0</v>
      </c>
      <c r="BZ32" s="25">
        <f>SUM(BZ207)/BG207*BG32</f>
        <v>0</v>
      </c>
      <c r="CA32" s="25"/>
      <c r="CB32" s="69">
        <f>SUM(CB207)/BI207*BI32</f>
        <v>472.45919691875605</v>
      </c>
      <c r="CC32" s="69">
        <f>SUM(CC207)/BJ207*BJ32</f>
        <v>439.83489018837486</v>
      </c>
      <c r="CD32" s="69">
        <f>SUM(CD207)/BK207*BK32</f>
        <v>10.462254376139725</v>
      </c>
      <c r="CE32" s="25"/>
      <c r="CF32" s="25"/>
      <c r="CG32" s="25"/>
      <c r="CH32" s="25"/>
      <c r="CI32" s="25"/>
      <c r="CJ32" s="25"/>
      <c r="CK32" s="25"/>
      <c r="CL32" s="25"/>
    </row>
    <row r="33" spans="1:90">
      <c r="A33" s="5">
        <v>21</v>
      </c>
      <c r="B33" s="5" t="s">
        <v>63</v>
      </c>
      <c r="C33" s="25"/>
      <c r="D33" s="25"/>
      <c r="E33" s="58">
        <v>42370</v>
      </c>
      <c r="F33" s="58">
        <v>42735</v>
      </c>
      <c r="G33" s="34" t="s">
        <v>273</v>
      </c>
      <c r="H33" s="25">
        <v>34500</v>
      </c>
      <c r="I33" s="34">
        <v>-0.26</v>
      </c>
      <c r="J33" s="34" t="s">
        <v>273</v>
      </c>
      <c r="K33" s="69">
        <v>0</v>
      </c>
      <c r="L33" s="70" t="s">
        <v>273</v>
      </c>
      <c r="M33" s="69">
        <f t="shared" si="4"/>
        <v>14907.78</v>
      </c>
      <c r="N33" s="69">
        <v>6552</v>
      </c>
      <c r="O33" s="69">
        <v>4757.76</v>
      </c>
      <c r="P33" s="69">
        <v>3598.02</v>
      </c>
      <c r="Q33" s="69">
        <v>15720.29</v>
      </c>
      <c r="R33" s="69">
        <f t="shared" si="1"/>
        <v>15720.29</v>
      </c>
      <c r="S33" s="69"/>
      <c r="T33" s="69"/>
      <c r="U33" s="69"/>
      <c r="V33" s="69"/>
      <c r="W33" s="69"/>
      <c r="X33" s="69">
        <v>39400</v>
      </c>
      <c r="Y33" s="69"/>
      <c r="Z33" s="69">
        <f>SUM(K33+M33-Q33)+812.51</f>
        <v>0</v>
      </c>
      <c r="AA33" s="60">
        <v>82.6</v>
      </c>
      <c r="AB33" s="60">
        <f t="shared" si="3"/>
        <v>15.03</v>
      </c>
      <c r="AC33" s="60">
        <v>0</v>
      </c>
      <c r="AD33" s="60">
        <v>3.65</v>
      </c>
      <c r="AE33" s="60">
        <v>3.56</v>
      </c>
      <c r="AF33" s="60">
        <v>3.82</v>
      </c>
      <c r="AG33" s="60">
        <v>4</v>
      </c>
      <c r="AH33" s="25"/>
      <c r="AI33" s="25"/>
      <c r="AJ33" s="25"/>
      <c r="AK33" s="25"/>
      <c r="AL33" s="25"/>
      <c r="AM33" s="25">
        <v>-0.22</v>
      </c>
      <c r="AN33" s="25">
        <v>0</v>
      </c>
      <c r="AO33" s="25"/>
      <c r="AP33" s="25">
        <v>-495.16</v>
      </c>
      <c r="AQ33" s="25">
        <v>0</v>
      </c>
      <c r="AR33" s="25">
        <v>139.32</v>
      </c>
      <c r="AS33" s="25">
        <v>4856.53</v>
      </c>
      <c r="AT33" s="25">
        <v>5167.0600000000004</v>
      </c>
      <c r="AU33" s="25">
        <v>-310.66000000000003</v>
      </c>
      <c r="AV33" s="25">
        <v>139.32400000000001</v>
      </c>
      <c r="AW33" s="25">
        <v>2995.56</v>
      </c>
      <c r="AX33" s="25">
        <v>3177.59</v>
      </c>
      <c r="AY33" s="25">
        <v>-182.11</v>
      </c>
      <c r="AZ33" s="25">
        <v>0</v>
      </c>
      <c r="BA33" s="25">
        <v>0</v>
      </c>
      <c r="BB33" s="25">
        <v>0</v>
      </c>
      <c r="BC33" s="25">
        <v>0</v>
      </c>
      <c r="BD33" s="25"/>
      <c r="BE33" s="25"/>
      <c r="BF33" s="25"/>
      <c r="BG33" s="25"/>
      <c r="BH33" s="25">
        <v>5.5179999999999998</v>
      </c>
      <c r="BI33" s="25">
        <v>421.11</v>
      </c>
      <c r="BJ33" s="25">
        <v>423.49</v>
      </c>
      <c r="BK33" s="25">
        <v>-2.39</v>
      </c>
      <c r="BL33" s="69">
        <f>SUM(BL207)/AS207*AS33</f>
        <v>5145.8919287769786</v>
      </c>
      <c r="BM33" s="69">
        <f>SUM(BM207)/AT207*AT33</f>
        <v>5601.2081096109941</v>
      </c>
      <c r="BN33" s="69">
        <f>SUM(BN207)/AU207*AU33</f>
        <v>-110.11361385838507</v>
      </c>
      <c r="BO33" s="25"/>
      <c r="BP33" s="69">
        <f>SUM(BP207)/AW207*AW33</f>
        <v>3088.5599626258654</v>
      </c>
      <c r="BQ33" s="69">
        <f>SUM(BQ207)/AX207*AX33</f>
        <v>3104.8900296121042</v>
      </c>
      <c r="BR33" s="69">
        <f>SUM(BR207)/AY207*AY33</f>
        <v>-62.210635284744981</v>
      </c>
      <c r="BS33" s="25"/>
      <c r="BT33" s="69">
        <f>SUM(BT207)/BA207*BA33</f>
        <v>0</v>
      </c>
      <c r="BU33" s="69">
        <f>SUM(BU207)/BB207*BB33</f>
        <v>0</v>
      </c>
      <c r="BV33" s="85">
        <f>SUM(BV207)/BC207*BC33</f>
        <v>0</v>
      </c>
      <c r="BW33" s="25"/>
      <c r="BX33" s="25">
        <f>SUM(BX207)/BE207*BE33</f>
        <v>0</v>
      </c>
      <c r="BY33" s="25">
        <f>SUM(BY207)/BF207*BF33</f>
        <v>0</v>
      </c>
      <c r="BZ33" s="25">
        <f>SUM(BZ207)/BG207*BG33</f>
        <v>0</v>
      </c>
      <c r="CA33" s="25"/>
      <c r="CB33" s="69">
        <f>SUM(CB207)/BI207*BI33</f>
        <v>422.79164523451351</v>
      </c>
      <c r="CC33" s="69">
        <f>SUM(CC207)/BJ207*BJ33</f>
        <v>419.43227194009069</v>
      </c>
      <c r="CD33" s="69">
        <v>0</v>
      </c>
      <c r="CE33" s="25"/>
      <c r="CF33" s="25"/>
      <c r="CG33" s="25"/>
      <c r="CH33" s="25"/>
      <c r="CI33" s="25"/>
      <c r="CJ33" s="25"/>
      <c r="CK33" s="25"/>
      <c r="CL33" s="25"/>
    </row>
    <row r="34" spans="1:90">
      <c r="A34" s="5">
        <v>22</v>
      </c>
      <c r="B34" s="5" t="s">
        <v>64</v>
      </c>
      <c r="C34" s="25"/>
      <c r="D34" s="25"/>
      <c r="E34" s="58">
        <v>42370</v>
      </c>
      <c r="F34" s="58">
        <v>42735</v>
      </c>
      <c r="G34" s="34" t="s">
        <v>273</v>
      </c>
      <c r="H34" s="25">
        <v>24000</v>
      </c>
      <c r="I34" s="34"/>
      <c r="J34" s="34" t="s">
        <v>273</v>
      </c>
      <c r="K34" s="69">
        <v>1641.84</v>
      </c>
      <c r="L34" s="70" t="s">
        <v>273</v>
      </c>
      <c r="M34" s="69">
        <f t="shared" si="4"/>
        <v>15181.259999999998</v>
      </c>
      <c r="N34" s="69">
        <v>6967.02</v>
      </c>
      <c r="O34" s="69">
        <v>4677.12</v>
      </c>
      <c r="P34" s="69">
        <v>3537.12</v>
      </c>
      <c r="Q34" s="69">
        <v>15514.97</v>
      </c>
      <c r="R34" s="69">
        <f t="shared" si="1"/>
        <v>15514.97</v>
      </c>
      <c r="S34" s="69"/>
      <c r="T34" s="69"/>
      <c r="U34" s="69"/>
      <c r="V34" s="69"/>
      <c r="W34" s="69"/>
      <c r="X34" s="69">
        <v>26000</v>
      </c>
      <c r="Y34" s="69"/>
      <c r="Z34" s="69">
        <f t="shared" si="2"/>
        <v>1308.1299999999992</v>
      </c>
      <c r="AA34" s="60">
        <v>81.2</v>
      </c>
      <c r="AB34" s="60">
        <f t="shared" si="3"/>
        <v>16.11</v>
      </c>
      <c r="AC34" s="60">
        <v>0</v>
      </c>
      <c r="AD34" s="60">
        <v>4.7300000000000004</v>
      </c>
      <c r="AE34" s="60">
        <v>3.56</v>
      </c>
      <c r="AF34" s="60">
        <v>3.82</v>
      </c>
      <c r="AG34" s="60">
        <v>4</v>
      </c>
      <c r="AH34" s="25"/>
      <c r="AI34" s="25"/>
      <c r="AJ34" s="25"/>
      <c r="AK34" s="25"/>
      <c r="AL34" s="25"/>
      <c r="AM34" s="25"/>
      <c r="AN34" s="25">
        <v>6030.22</v>
      </c>
      <c r="AO34" s="25"/>
      <c r="AP34" s="25"/>
      <c r="AQ34" s="25">
        <v>4873.82</v>
      </c>
      <c r="AR34" s="25">
        <v>54.72</v>
      </c>
      <c r="AS34" s="25">
        <v>1907.22</v>
      </c>
      <c r="AT34" s="25">
        <v>2018.62</v>
      </c>
      <c r="AU34" s="25">
        <v>174.78</v>
      </c>
      <c r="AV34" s="25">
        <v>54.72</v>
      </c>
      <c r="AW34" s="25">
        <v>1176.48</v>
      </c>
      <c r="AX34" s="25">
        <v>1261.26</v>
      </c>
      <c r="AY34" s="25">
        <v>102.46</v>
      </c>
      <c r="AZ34" s="25">
        <v>19.436</v>
      </c>
      <c r="BA34" s="25">
        <v>30981.85</v>
      </c>
      <c r="BB34" s="25">
        <v>31929.53</v>
      </c>
      <c r="BC34" s="25">
        <v>4583.33</v>
      </c>
      <c r="BD34" s="25"/>
      <c r="BE34" s="25"/>
      <c r="BF34" s="25"/>
      <c r="BG34" s="25"/>
      <c r="BH34" s="25">
        <v>2.052</v>
      </c>
      <c r="BI34" s="25">
        <v>156.9</v>
      </c>
      <c r="BJ34" s="25">
        <v>169.45</v>
      </c>
      <c r="BK34" s="25">
        <v>13.25</v>
      </c>
      <c r="BL34" s="69">
        <f>SUM(BL207)/AS207*AS34</f>
        <v>2020.8560442130552</v>
      </c>
      <c r="BM34" s="69">
        <f>SUM(BM207)/AT207*AT34</f>
        <v>2188.2290343489226</v>
      </c>
      <c r="BN34" s="69">
        <f>SUM(BN207)/AU207*AU34</f>
        <v>61.95087050205543</v>
      </c>
      <c r="BO34" s="25"/>
      <c r="BP34" s="69">
        <f>SUM(BP207)/AW207*AW34</f>
        <v>1213.0049222282573</v>
      </c>
      <c r="BQ34" s="69">
        <f>SUM(BQ207)/AX207*AX34</f>
        <v>1232.4036766066617</v>
      </c>
      <c r="BR34" s="69">
        <f>SUM(BR207)/AY207*AY34</f>
        <v>35.001382083767886</v>
      </c>
      <c r="BS34" s="25"/>
      <c r="BT34" s="69">
        <f>SUM(BT207)/BA207*BA34</f>
        <v>30276.301246673174</v>
      </c>
      <c r="BU34" s="69">
        <f>SUM(BU207)/BB207*BB34</f>
        <v>35707.211815916387</v>
      </c>
      <c r="BV34" s="85">
        <f>SUM(BV207)/BC207*BC34</f>
        <v>573.82676872155105</v>
      </c>
      <c r="BW34" s="25"/>
      <c r="BX34" s="25">
        <f>SUM(BX207)/BE207*BE34</f>
        <v>0</v>
      </c>
      <c r="BY34" s="25">
        <f>SUM(BY207)/BF207*BF34</f>
        <v>0</v>
      </c>
      <c r="BZ34" s="25">
        <f>SUM(BZ207)/BG207*BG34</f>
        <v>0</v>
      </c>
      <c r="CA34" s="25"/>
      <c r="CB34" s="69">
        <f>SUM(CB207)/BI207*BI34</f>
        <v>157.52655870745215</v>
      </c>
      <c r="CC34" s="69">
        <f>SUM(CC207)/BJ207*BJ34</f>
        <v>167.82639136756089</v>
      </c>
      <c r="CD34" s="69">
        <f>SUM(CD207)/BK207*BK34-1</f>
        <v>4.2331019435202482</v>
      </c>
      <c r="CE34" s="25"/>
      <c r="CF34" s="25"/>
      <c r="CG34" s="25"/>
      <c r="CH34" s="25"/>
      <c r="CI34" s="25"/>
      <c r="CJ34" s="25"/>
      <c r="CK34" s="25"/>
      <c r="CL34" s="25"/>
    </row>
    <row r="35" spans="1:90">
      <c r="A35" s="5">
        <v>23</v>
      </c>
      <c r="B35" s="5" t="s">
        <v>65</v>
      </c>
      <c r="C35" s="25"/>
      <c r="D35" s="25"/>
      <c r="E35" s="58">
        <v>42370</v>
      </c>
      <c r="F35" s="58">
        <v>42735</v>
      </c>
      <c r="G35" s="34" t="s">
        <v>273</v>
      </c>
      <c r="H35" s="25">
        <v>25910</v>
      </c>
      <c r="I35" s="34"/>
      <c r="J35" s="34" t="s">
        <v>273</v>
      </c>
      <c r="K35" s="69">
        <v>0</v>
      </c>
      <c r="L35" s="70" t="s">
        <v>273</v>
      </c>
      <c r="M35" s="69">
        <f t="shared" si="4"/>
        <v>14745.3</v>
      </c>
      <c r="N35" s="69">
        <v>6480.48</v>
      </c>
      <c r="O35" s="69">
        <v>4705.92</v>
      </c>
      <c r="P35" s="69">
        <v>3558.9</v>
      </c>
      <c r="Q35" s="69">
        <v>14745.3</v>
      </c>
      <c r="R35" s="69">
        <f t="shared" si="1"/>
        <v>14745.3</v>
      </c>
      <c r="S35" s="69"/>
      <c r="T35" s="69"/>
      <c r="U35" s="69"/>
      <c r="V35" s="69"/>
      <c r="W35" s="69"/>
      <c r="X35" s="69">
        <v>30600</v>
      </c>
      <c r="Y35" s="69"/>
      <c r="Z35" s="69">
        <f t="shared" si="2"/>
        <v>0</v>
      </c>
      <c r="AA35" s="60">
        <v>81.7</v>
      </c>
      <c r="AB35" s="60">
        <f t="shared" si="3"/>
        <v>15.03</v>
      </c>
      <c r="AC35" s="60">
        <v>0</v>
      </c>
      <c r="AD35" s="60">
        <v>3.65</v>
      </c>
      <c r="AE35" s="60">
        <v>3.56</v>
      </c>
      <c r="AF35" s="60">
        <v>3.82</v>
      </c>
      <c r="AG35" s="60">
        <v>4</v>
      </c>
      <c r="AH35" s="25"/>
      <c r="AI35" s="25"/>
      <c r="AJ35" s="25"/>
      <c r="AK35" s="25"/>
      <c r="AL35" s="25"/>
      <c r="AM35" s="25"/>
      <c r="AN35" s="25">
        <v>0</v>
      </c>
      <c r="AO35" s="25"/>
      <c r="AP35" s="25"/>
      <c r="AQ35" s="25">
        <v>0</v>
      </c>
      <c r="AR35" s="25">
        <v>92</v>
      </c>
      <c r="AS35" s="25">
        <v>3241.41</v>
      </c>
      <c r="AT35" s="25">
        <v>3241.41</v>
      </c>
      <c r="AU35" s="25">
        <v>0</v>
      </c>
      <c r="AV35" s="25">
        <v>92</v>
      </c>
      <c r="AW35" s="25">
        <v>1987.7</v>
      </c>
      <c r="AX35" s="25">
        <v>1987.7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/>
      <c r="BE35" s="25"/>
      <c r="BF35" s="25"/>
      <c r="BG35" s="25"/>
      <c r="BH35" s="25">
        <v>6.1559999999999997</v>
      </c>
      <c r="BI35" s="25">
        <v>470.58</v>
      </c>
      <c r="BJ35" s="25">
        <v>470.58</v>
      </c>
      <c r="BK35" s="25">
        <v>0</v>
      </c>
      <c r="BL35" s="69">
        <f>SUM(BL207)/AS207*AS35</f>
        <v>3434.5397962860284</v>
      </c>
      <c r="BM35" s="69">
        <f>SUM(BM207)/AT207*AT35</f>
        <v>3513.7606256893032</v>
      </c>
      <c r="BN35" s="69">
        <f>SUM(BN207)/AU207*AU35</f>
        <v>0</v>
      </c>
      <c r="BO35" s="25"/>
      <c r="BP35" s="69">
        <f>SUM(BP207)/AW207*AW35</f>
        <v>2049.4100060460928</v>
      </c>
      <c r="BQ35" s="69">
        <f>SUM(BQ207)/AX207*AX35</f>
        <v>1942.2234812735371</v>
      </c>
      <c r="BR35" s="69">
        <f>SUM(BR207)/AY207*AY35</f>
        <v>0</v>
      </c>
      <c r="BS35" s="25"/>
      <c r="BT35" s="69">
        <f>SUM(BT207)/BA207*BA35</f>
        <v>0</v>
      </c>
      <c r="BU35" s="69">
        <f>SUM(BU207)/BB207*BB35</f>
        <v>0</v>
      </c>
      <c r="BV35" s="85">
        <f>SUM(BV207)/BC207*BC35</f>
        <v>0</v>
      </c>
      <c r="BW35" s="25"/>
      <c r="BX35" s="25">
        <f>SUM(BX207)/BE207*BE35</f>
        <v>0</v>
      </c>
      <c r="BY35" s="25">
        <f>SUM(BY207)/BF207*BF35</f>
        <v>0</v>
      </c>
      <c r="BZ35" s="25">
        <f>SUM(BZ207)/BG207*BG35</f>
        <v>0</v>
      </c>
      <c r="CA35" s="25"/>
      <c r="CB35" s="69">
        <f>SUM(CB207)/BI207*BI35</f>
        <v>472.45919691875605</v>
      </c>
      <c r="CC35" s="69">
        <f>SUM(CC207)/BJ207*BJ35</f>
        <v>466.0710725862898</v>
      </c>
      <c r="CD35" s="69">
        <f>SUM(CD207)/BK207*BK35</f>
        <v>0</v>
      </c>
      <c r="CE35" s="25"/>
      <c r="CF35" s="25"/>
      <c r="CG35" s="25"/>
      <c r="CH35" s="25"/>
      <c r="CI35" s="25"/>
      <c r="CJ35" s="25"/>
      <c r="CK35" s="25"/>
      <c r="CL35" s="25"/>
    </row>
    <row r="36" spans="1:90">
      <c r="A36" s="5">
        <v>24</v>
      </c>
      <c r="B36" s="5" t="s">
        <v>66</v>
      </c>
      <c r="C36" s="25"/>
      <c r="D36" s="25"/>
      <c r="E36" s="58">
        <v>42370</v>
      </c>
      <c r="F36" s="58">
        <v>42735</v>
      </c>
      <c r="G36" s="34" t="s">
        <v>273</v>
      </c>
      <c r="H36" s="25">
        <v>10800</v>
      </c>
      <c r="I36" s="34">
        <v>-1.76</v>
      </c>
      <c r="J36" s="34" t="s">
        <v>273</v>
      </c>
      <c r="K36" s="69">
        <v>0</v>
      </c>
      <c r="L36" s="70" t="s">
        <v>273</v>
      </c>
      <c r="M36" s="69">
        <f>SUM(N36:P36)</f>
        <v>22758.600000000002</v>
      </c>
      <c r="N36" s="69">
        <v>10002.36</v>
      </c>
      <c r="O36" s="69">
        <v>7263.36</v>
      </c>
      <c r="P36" s="69">
        <v>5492.88</v>
      </c>
      <c r="Q36" s="69">
        <v>21719.41</v>
      </c>
      <c r="R36" s="69">
        <f>SUM(Q36)</f>
        <v>21719.41</v>
      </c>
      <c r="S36" s="69"/>
      <c r="T36" s="69"/>
      <c r="U36" s="69"/>
      <c r="V36" s="69"/>
      <c r="W36" s="69"/>
      <c r="X36" s="69">
        <v>15600</v>
      </c>
      <c r="Y36" s="69"/>
      <c r="Z36" s="69">
        <f>SUM(K36+M36-Q36)+I36</f>
        <v>1037.4300000000023</v>
      </c>
      <c r="AA36" s="60">
        <v>126.1</v>
      </c>
      <c r="AB36" s="60">
        <f t="shared" si="3"/>
        <v>15.03</v>
      </c>
      <c r="AC36" s="60">
        <v>0</v>
      </c>
      <c r="AD36" s="60">
        <v>3.65</v>
      </c>
      <c r="AE36" s="60">
        <v>3.56</v>
      </c>
      <c r="AF36" s="60">
        <v>3.82</v>
      </c>
      <c r="AG36" s="60">
        <v>4</v>
      </c>
      <c r="AH36" s="25"/>
      <c r="AI36" s="25"/>
      <c r="AJ36" s="25"/>
      <c r="AK36" s="25"/>
      <c r="AL36" s="25"/>
      <c r="AM36" s="25"/>
      <c r="AN36" s="25">
        <v>0</v>
      </c>
      <c r="AO36" s="25"/>
      <c r="AP36" s="25"/>
      <c r="AQ36" s="25">
        <v>52.98</v>
      </c>
      <c r="AR36" s="25">
        <v>173</v>
      </c>
      <c r="AS36" s="25">
        <v>5671.99</v>
      </c>
      <c r="AT36" s="25">
        <v>5671.99</v>
      </c>
      <c r="AU36" s="25">
        <v>0</v>
      </c>
      <c r="AV36" s="25">
        <v>173</v>
      </c>
      <c r="AW36" s="25">
        <v>3619.59</v>
      </c>
      <c r="AX36" s="25">
        <v>3619.59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/>
      <c r="BE36" s="25"/>
      <c r="BF36" s="25"/>
      <c r="BG36" s="25"/>
      <c r="BH36" s="25">
        <v>8.2080000000000002</v>
      </c>
      <c r="BI36" s="25">
        <v>627.41999999999996</v>
      </c>
      <c r="BJ36" s="25">
        <v>574.44000000000005</v>
      </c>
      <c r="BK36" s="25">
        <v>52.98</v>
      </c>
      <c r="BL36" s="69">
        <f>SUM(BL207)/AS207*AS36</f>
        <v>6009.9386930799838</v>
      </c>
      <c r="BM36" s="69">
        <f>SUM(BM207)/AT207*AT36</f>
        <v>6148.5634743224309</v>
      </c>
      <c r="BN36" s="69">
        <f>SUM(BN207)/AU207*AU36</f>
        <v>0</v>
      </c>
      <c r="BO36" s="25"/>
      <c r="BP36" s="69">
        <f>SUM(BP207)/AW207*AW36</f>
        <v>3731.9635577724889</v>
      </c>
      <c r="BQ36" s="69">
        <f>SUM(BQ207)/AX207*AX36</f>
        <v>3536.7775270830016</v>
      </c>
      <c r="BR36" s="69">
        <f>SUM(BR207)/AY207*AY36</f>
        <v>0</v>
      </c>
      <c r="BS36" s="25"/>
      <c r="BT36" s="69">
        <f>SUM(BT207)/BA207*BA36</f>
        <v>0</v>
      </c>
      <c r="BU36" s="69">
        <f>SUM(BU207)/BB207*BB36</f>
        <v>0</v>
      </c>
      <c r="BV36" s="85">
        <f>SUM(BV207)/BC207*BC36</f>
        <v>0</v>
      </c>
      <c r="BW36" s="25"/>
      <c r="BX36" s="25">
        <f>SUM(BX207)/BE207*BE36</f>
        <v>0</v>
      </c>
      <c r="BY36" s="25">
        <f>SUM(BY207)/BF207*BF36</f>
        <v>0</v>
      </c>
      <c r="BZ36" s="25">
        <f>SUM(BZ207)/BG207*BG36</f>
        <v>0</v>
      </c>
      <c r="CA36" s="25"/>
      <c r="CB36" s="69">
        <f>SUM(CB207)/BI207*BI36</f>
        <v>629.92551602440801</v>
      </c>
      <c r="CC36" s="69">
        <f>SUM(CC207)/BJ207*BJ36</f>
        <v>568.93592361865853</v>
      </c>
      <c r="CD36" s="69">
        <f>SUM(CD207)/BK207*BK36</f>
        <v>20.924508752279451</v>
      </c>
      <c r="CE36" s="25"/>
      <c r="CF36" s="25"/>
      <c r="CG36" s="25"/>
      <c r="CH36" s="25"/>
      <c r="CI36" s="25"/>
      <c r="CJ36" s="25"/>
      <c r="CK36" s="25"/>
      <c r="CL36" s="25"/>
    </row>
    <row r="37" spans="1:90">
      <c r="A37" s="5">
        <v>25</v>
      </c>
      <c r="B37" s="5" t="s">
        <v>67</v>
      </c>
      <c r="C37" s="25"/>
      <c r="D37" s="25"/>
      <c r="E37" s="58">
        <v>42370</v>
      </c>
      <c r="F37" s="58">
        <v>42735</v>
      </c>
      <c r="G37" s="34" t="s">
        <v>273</v>
      </c>
      <c r="H37" s="25">
        <v>-25700</v>
      </c>
      <c r="I37" s="34"/>
      <c r="J37" s="34" t="s">
        <v>273</v>
      </c>
      <c r="K37" s="69">
        <v>173024.81</v>
      </c>
      <c r="L37" s="70" t="s">
        <v>273</v>
      </c>
      <c r="M37" s="69">
        <f t="shared" si="4"/>
        <v>265514.15999999997</v>
      </c>
      <c r="N37" s="69">
        <v>143070.29999999999</v>
      </c>
      <c r="O37" s="69">
        <v>69719.039999999994</v>
      </c>
      <c r="P37" s="69">
        <v>52724.82</v>
      </c>
      <c r="Q37" s="69">
        <v>262058.6</v>
      </c>
      <c r="R37" s="69">
        <f t="shared" si="1"/>
        <v>262058.6</v>
      </c>
      <c r="S37" s="69"/>
      <c r="T37" s="69"/>
      <c r="U37" s="69"/>
      <c r="V37" s="69"/>
      <c r="W37" s="69"/>
      <c r="X37" s="69">
        <v>-53200</v>
      </c>
      <c r="Y37" s="69"/>
      <c r="Z37" s="69">
        <f t="shared" si="2"/>
        <v>176480.36999999997</v>
      </c>
      <c r="AA37" s="60">
        <v>1210.4000000000001</v>
      </c>
      <c r="AB37" s="60">
        <f t="shared" si="3"/>
        <v>21.06</v>
      </c>
      <c r="AC37" s="60">
        <v>0</v>
      </c>
      <c r="AD37" s="60">
        <v>6.11</v>
      </c>
      <c r="AE37" s="60">
        <v>7.13</v>
      </c>
      <c r="AF37" s="60">
        <v>3.82</v>
      </c>
      <c r="AG37" s="60">
        <v>4</v>
      </c>
      <c r="AH37" s="25"/>
      <c r="AI37" s="25"/>
      <c r="AJ37" s="25"/>
      <c r="AK37" s="25"/>
      <c r="AL37" s="25"/>
      <c r="AM37" s="25"/>
      <c r="AN37" s="25">
        <v>279663.65000000002</v>
      </c>
      <c r="AO37" s="25"/>
      <c r="AP37" s="25"/>
      <c r="AQ37" s="25">
        <v>336838</v>
      </c>
      <c r="AR37" s="25">
        <v>2966.83</v>
      </c>
      <c r="AS37" s="25">
        <v>103952.7</v>
      </c>
      <c r="AT37" s="25">
        <v>95270.19</v>
      </c>
      <c r="AU37" s="25">
        <v>69191.759999999995</v>
      </c>
      <c r="AV37" s="25">
        <v>2913.3739999999998</v>
      </c>
      <c r="AW37" s="25">
        <v>62805.99</v>
      </c>
      <c r="AX37" s="25">
        <v>56520.36</v>
      </c>
      <c r="AY37" s="25">
        <v>40491.839999999997</v>
      </c>
      <c r="AZ37" s="25">
        <v>215.44900000000001</v>
      </c>
      <c r="BA37" s="25">
        <v>348312.55</v>
      </c>
      <c r="BB37" s="25">
        <v>306228.46000000002</v>
      </c>
      <c r="BC37" s="25">
        <v>223095.13</v>
      </c>
      <c r="BD37" s="25"/>
      <c r="BE37" s="25"/>
      <c r="BF37" s="25"/>
      <c r="BG37" s="25"/>
      <c r="BH37" s="25">
        <v>79.807000000000002</v>
      </c>
      <c r="BI37" s="25">
        <v>6105.54</v>
      </c>
      <c r="BJ37" s="25">
        <v>5698.95</v>
      </c>
      <c r="BK37" s="25">
        <v>3929.25</v>
      </c>
      <c r="BL37" s="69">
        <f>SUM(BL207)/AS207*AS37</f>
        <v>110146.41316013173</v>
      </c>
      <c r="BM37" s="69">
        <f>SUM(BM207)/AT207*AT37</f>
        <v>103275.00761210054</v>
      </c>
      <c r="BN37" s="69">
        <f>SUM(BN207)/AU207*AU37</f>
        <v>24525.058722790356</v>
      </c>
      <c r="BO37" s="25"/>
      <c r="BP37" s="69">
        <f>SUM(BP207)/AW207*AW37</f>
        <v>64755.860716220166</v>
      </c>
      <c r="BQ37" s="69">
        <f>SUM(BQ207)/AX207*AX37</f>
        <v>55227.232661887399</v>
      </c>
      <c r="BR37" s="69">
        <f>SUM(BR207)/AY207*AY37</f>
        <v>13832.425952711261</v>
      </c>
      <c r="BS37" s="25"/>
      <c r="BT37" s="69">
        <f>SUM(BT207)/BA207*BA37</f>
        <v>340380.43860508373</v>
      </c>
      <c r="BU37" s="69">
        <f>SUM(BU207)/BB207*BB37</f>
        <v>342459.2997542363</v>
      </c>
      <c r="BV37" s="85">
        <f>SUM(BV207)/BC207*BC37</f>
        <v>27931.211055152995</v>
      </c>
      <c r="BW37" s="25"/>
      <c r="BX37" s="25">
        <f>SUM(BX207)/BE207*BE37</f>
        <v>0</v>
      </c>
      <c r="BY37" s="25">
        <f>SUM(BY207)/BF207*BF37</f>
        <v>0</v>
      </c>
      <c r="BZ37" s="25">
        <f>SUM(BZ207)/BG207*BG37</f>
        <v>0</v>
      </c>
      <c r="CA37" s="25"/>
      <c r="CB37" s="69">
        <f>SUM(CB207)/BI207*BI37</f>
        <v>6129.9216395837939</v>
      </c>
      <c r="CC37" s="69">
        <f>SUM(CC207)/BJ207*BJ37</f>
        <v>5644.3447216533559</v>
      </c>
      <c r="CD37" s="69">
        <f>SUM(CD207)/BK207*BK37</f>
        <v>1551.8615706850517</v>
      </c>
      <c r="CE37" s="25"/>
      <c r="CF37" s="25"/>
      <c r="CG37" s="25"/>
      <c r="CH37" s="25"/>
      <c r="CI37" s="25"/>
      <c r="CJ37" s="25">
        <v>9</v>
      </c>
      <c r="CK37" s="25">
        <v>218398.99</v>
      </c>
      <c r="CL37" s="25">
        <v>142054.01999999999</v>
      </c>
    </row>
    <row r="38" spans="1:90">
      <c r="A38" s="5">
        <v>26</v>
      </c>
      <c r="B38" s="5" t="s">
        <v>68</v>
      </c>
      <c r="C38" s="25"/>
      <c r="D38" s="25"/>
      <c r="E38" s="58">
        <v>42370</v>
      </c>
      <c r="F38" s="58">
        <v>42735</v>
      </c>
      <c r="G38" s="34" t="s">
        <v>273</v>
      </c>
      <c r="H38" s="25">
        <v>11500</v>
      </c>
      <c r="I38" s="34"/>
      <c r="J38" s="34" t="s">
        <v>273</v>
      </c>
      <c r="K38" s="69">
        <v>12923.29</v>
      </c>
      <c r="L38" s="70" t="s">
        <v>273</v>
      </c>
      <c r="M38" s="69">
        <f t="shared" si="4"/>
        <v>91662</v>
      </c>
      <c r="N38" s="69">
        <v>48092.28</v>
      </c>
      <c r="O38" s="69">
        <v>24808.44</v>
      </c>
      <c r="P38" s="69">
        <v>18761.28</v>
      </c>
      <c r="Q38" s="69">
        <v>88116.11</v>
      </c>
      <c r="R38" s="69">
        <f t="shared" si="1"/>
        <v>88116.11</v>
      </c>
      <c r="S38" s="69"/>
      <c r="T38" s="69"/>
      <c r="U38" s="69"/>
      <c r="V38" s="69"/>
      <c r="W38" s="69"/>
      <c r="X38" s="69">
        <v>32600</v>
      </c>
      <c r="Y38" s="69"/>
      <c r="Z38" s="69">
        <f t="shared" si="2"/>
        <v>16469.180000000008</v>
      </c>
      <c r="AA38" s="60">
        <v>430.7</v>
      </c>
      <c r="AB38" s="60">
        <f t="shared" si="3"/>
        <v>19.72</v>
      </c>
      <c r="AC38" s="60">
        <v>0</v>
      </c>
      <c r="AD38" s="60">
        <v>4.7300000000000004</v>
      </c>
      <c r="AE38" s="60">
        <v>7.17</v>
      </c>
      <c r="AF38" s="60">
        <v>3.82</v>
      </c>
      <c r="AG38" s="60">
        <v>4</v>
      </c>
      <c r="AH38" s="25"/>
      <c r="AI38" s="25"/>
      <c r="AJ38" s="25"/>
      <c r="AK38" s="25"/>
      <c r="AL38" s="25"/>
      <c r="AM38" s="25"/>
      <c r="AN38" s="25">
        <v>35910.81</v>
      </c>
      <c r="AO38" s="25"/>
      <c r="AP38" s="25"/>
      <c r="AQ38" s="25">
        <v>48404.69</v>
      </c>
      <c r="AR38" s="25">
        <v>795.79</v>
      </c>
      <c r="AS38" s="25">
        <v>27843.61</v>
      </c>
      <c r="AT38" s="25">
        <v>25580.51</v>
      </c>
      <c r="AU38" s="25">
        <v>7423.84</v>
      </c>
      <c r="AV38" s="25">
        <v>792.27599999999995</v>
      </c>
      <c r="AW38" s="25">
        <v>17060.240000000002</v>
      </c>
      <c r="AX38" s="25">
        <v>15826.99</v>
      </c>
      <c r="AY38" s="25">
        <v>4537.78</v>
      </c>
      <c r="AZ38" s="25">
        <v>88.673000000000002</v>
      </c>
      <c r="BA38" s="25">
        <v>141364.47</v>
      </c>
      <c r="BB38" s="25">
        <v>132569.45000000001</v>
      </c>
      <c r="BC38" s="25">
        <v>35513.21</v>
      </c>
      <c r="BD38" s="25"/>
      <c r="BE38" s="25"/>
      <c r="BF38" s="25"/>
      <c r="BG38" s="25"/>
      <c r="BH38" s="25">
        <v>38.466999999999999</v>
      </c>
      <c r="BI38" s="25">
        <v>2939.98</v>
      </c>
      <c r="BJ38" s="25">
        <v>2737.47</v>
      </c>
      <c r="BK38" s="25">
        <v>929.86</v>
      </c>
      <c r="BL38" s="69">
        <f>SUM(BL207)/AS207*AS38</f>
        <v>29502.588878687864</v>
      </c>
      <c r="BM38" s="69">
        <f>SUM(BM207)/AT207*AT38</f>
        <v>27729.842513921863</v>
      </c>
      <c r="BN38" s="69">
        <f>SUM(BN207)/AU207*AU38</f>
        <v>2631.3843143836775</v>
      </c>
      <c r="BO38" s="25"/>
      <c r="BP38" s="69">
        <f>SUM(BP207)/AW207*AW38</f>
        <v>17589.891111107205</v>
      </c>
      <c r="BQ38" s="69">
        <f>SUM(BQ207)/AX207*AX38</f>
        <v>15464.884849766795</v>
      </c>
      <c r="BR38" s="69">
        <f>SUM(BR207)/AY207*AY38</f>
        <v>1550.1519772797212</v>
      </c>
      <c r="BS38" s="25"/>
      <c r="BT38" s="69">
        <f>SUM(BT207)/BA207*BA38</f>
        <v>138145.18110752886</v>
      </c>
      <c r="BU38" s="69">
        <f>SUM(BU207)/BB207*BB38</f>
        <v>148254.15317637112</v>
      </c>
      <c r="BV38" s="85">
        <f>SUM(BV207)/BC207*BC38</f>
        <v>4446.2062607819807</v>
      </c>
      <c r="BW38" s="25"/>
      <c r="BX38" s="25">
        <f>SUM(BX207)/BE207*BE38</f>
        <v>0</v>
      </c>
      <c r="BY38" s="25">
        <f>SUM(BY207)/BF207*BF38</f>
        <v>0</v>
      </c>
      <c r="BZ38" s="25">
        <f>SUM(BZ207)/BG207*BG38</f>
        <v>0</v>
      </c>
      <c r="CA38" s="25"/>
      <c r="CB38" s="69">
        <f>SUM(CB207)/BI207*BI38</f>
        <v>2951.7204083412053</v>
      </c>
      <c r="CC38" s="69">
        <f>SUM(CC207)/BJ207*BJ38</f>
        <v>2711.2405522393447</v>
      </c>
      <c r="CD38" s="69">
        <f>SUM(CD207)/BK207*BK38</f>
        <v>367.24922061899912</v>
      </c>
      <c r="CE38" s="25"/>
      <c r="CF38" s="25"/>
      <c r="CG38" s="25"/>
      <c r="CH38" s="25"/>
      <c r="CI38" s="25"/>
      <c r="CJ38" s="25"/>
      <c r="CK38" s="25"/>
      <c r="CL38" s="25"/>
    </row>
    <row r="39" spans="1:90">
      <c r="A39" s="5">
        <v>27</v>
      </c>
      <c r="B39" s="5" t="s">
        <v>69</v>
      </c>
      <c r="C39" s="25"/>
      <c r="D39" s="25"/>
      <c r="E39" s="58">
        <v>42370</v>
      </c>
      <c r="F39" s="58">
        <v>42735</v>
      </c>
      <c r="G39" s="34" t="s">
        <v>273</v>
      </c>
      <c r="H39" s="25">
        <v>43800</v>
      </c>
      <c r="I39" s="34"/>
      <c r="J39" s="34" t="s">
        <v>273</v>
      </c>
      <c r="K39" s="69">
        <v>93977.95</v>
      </c>
      <c r="L39" s="70" t="s">
        <v>273</v>
      </c>
      <c r="M39" s="69">
        <f t="shared" si="4"/>
        <v>1623786.7200000002</v>
      </c>
      <c r="N39" s="69">
        <v>854709.78</v>
      </c>
      <c r="O39" s="69">
        <v>434936.88</v>
      </c>
      <c r="P39" s="69">
        <v>334140.06</v>
      </c>
      <c r="Q39" s="69">
        <v>1565291.15</v>
      </c>
      <c r="R39" s="69">
        <f t="shared" si="1"/>
        <v>1565291.15</v>
      </c>
      <c r="S39" s="69"/>
      <c r="T39" s="69"/>
      <c r="U39" s="69"/>
      <c r="V39" s="69"/>
      <c r="W39" s="69"/>
      <c r="X39" s="69">
        <v>11700</v>
      </c>
      <c r="Y39" s="69"/>
      <c r="Z39" s="69">
        <f t="shared" si="2"/>
        <v>152473.52000000025</v>
      </c>
      <c r="AA39" s="60">
        <v>7670.4</v>
      </c>
      <c r="AB39" s="60">
        <f t="shared" si="3"/>
        <v>20.13</v>
      </c>
      <c r="AC39" s="60">
        <v>0</v>
      </c>
      <c r="AD39" s="60">
        <v>5.33</v>
      </c>
      <c r="AE39" s="60">
        <v>6.98</v>
      </c>
      <c r="AF39" s="60">
        <v>3.82</v>
      </c>
      <c r="AG39" s="60">
        <v>4</v>
      </c>
      <c r="AH39" s="25"/>
      <c r="AI39" s="25"/>
      <c r="AJ39" s="25"/>
      <c r="AK39" s="25"/>
      <c r="AL39" s="25"/>
      <c r="AM39" s="25"/>
      <c r="AN39" s="25">
        <v>207372.94</v>
      </c>
      <c r="AO39" s="25"/>
      <c r="AP39" s="25"/>
      <c r="AQ39" s="25">
        <v>352882.31</v>
      </c>
      <c r="AR39" s="25">
        <v>16190.81</v>
      </c>
      <c r="AS39" s="25">
        <v>565193.79</v>
      </c>
      <c r="AT39" s="25">
        <v>547627.73</v>
      </c>
      <c r="AU39" s="25">
        <v>46804.29</v>
      </c>
      <c r="AV39" s="25">
        <v>15818.824000000001</v>
      </c>
      <c r="AW39" s="25">
        <v>340359.93</v>
      </c>
      <c r="AX39" s="25">
        <v>331647.28000000003</v>
      </c>
      <c r="AY39" s="25">
        <v>27129.61</v>
      </c>
      <c r="AZ39" s="25">
        <v>1310.991</v>
      </c>
      <c r="BA39" s="25">
        <v>2087502.15</v>
      </c>
      <c r="BB39" s="25">
        <v>1967863.28</v>
      </c>
      <c r="BC39" s="25">
        <v>275586.03000000003</v>
      </c>
      <c r="BD39" s="25"/>
      <c r="BE39" s="25"/>
      <c r="BF39" s="25"/>
      <c r="BG39" s="25"/>
      <c r="BH39" s="25">
        <v>626.17200000000003</v>
      </c>
      <c r="BI39" s="25">
        <v>47864.19</v>
      </c>
      <c r="BJ39" s="25">
        <v>46509.97</v>
      </c>
      <c r="BK39" s="25">
        <v>3362.38</v>
      </c>
      <c r="BL39" s="69">
        <f>SUM(BL207)/AS207*AS39</f>
        <v>598869.18482041103</v>
      </c>
      <c r="BM39" s="69">
        <f>SUM(BM207)/AT207*AT39</f>
        <v>593640.65490314795</v>
      </c>
      <c r="BN39" s="69">
        <f>SUM(BN207)/AU207*AU39</f>
        <v>16589.807236129123</v>
      </c>
      <c r="BO39" s="25"/>
      <c r="BP39" s="69">
        <f>SUM(BP207)/AW207*AW39</f>
        <v>350926.72244259575</v>
      </c>
      <c r="BQ39" s="69">
        <f>SUM(BQ207)/AX207*AX39</f>
        <v>324059.53348920844</v>
      </c>
      <c r="BR39" s="69">
        <f>SUM(BR207)/AY207*AY39</f>
        <v>9267.7517606247329</v>
      </c>
      <c r="BS39" s="25"/>
      <c r="BT39" s="69">
        <f>SUM(BT207)/BA207*BA39</f>
        <v>2039963.525305233</v>
      </c>
      <c r="BU39" s="69">
        <f>SUM(BU207)/BB207*BB39</f>
        <v>2200687.2936658943</v>
      </c>
      <c r="BV39" s="85">
        <f>SUM(BV207)/BC207*BC39</f>
        <v>34503.001333026521</v>
      </c>
      <c r="BW39" s="25"/>
      <c r="BX39" s="25">
        <f>SUM(BX207)/BE207*BE39</f>
        <v>0</v>
      </c>
      <c r="BY39" s="25">
        <f>SUM(BY207)/BF207*BF39</f>
        <v>0</v>
      </c>
      <c r="BZ39" s="25">
        <f>SUM(BZ207)/BG207*BG39</f>
        <v>0</v>
      </c>
      <c r="CA39" s="25"/>
      <c r="CB39" s="69">
        <f>SUM(CB207)/BI207*BI39</f>
        <v>48055.329101463634</v>
      </c>
      <c r="CC39" s="69">
        <f>SUM(CC207)/BJ207*BJ39</f>
        <v>46064.328283939314</v>
      </c>
      <c r="CD39" s="69">
        <f>SUM(CD207)/BK207*BK39</f>
        <v>1327.9756462531029</v>
      </c>
      <c r="CE39" s="25"/>
      <c r="CF39" s="25"/>
      <c r="CG39" s="25"/>
      <c r="CH39" s="25"/>
      <c r="CI39" s="25"/>
      <c r="CJ39" s="25">
        <v>5</v>
      </c>
      <c r="CK39" s="25">
        <v>118379.96</v>
      </c>
      <c r="CL39" s="25">
        <v>83100.67</v>
      </c>
    </row>
    <row r="40" spans="1:90">
      <c r="A40" s="5">
        <v>28</v>
      </c>
      <c r="B40" s="5" t="s">
        <v>253</v>
      </c>
      <c r="C40" s="25"/>
      <c r="D40" s="25"/>
      <c r="E40" s="58">
        <v>42370</v>
      </c>
      <c r="F40" s="58">
        <v>42735</v>
      </c>
      <c r="G40" s="34" t="s">
        <v>273</v>
      </c>
      <c r="H40" s="25">
        <v>28800</v>
      </c>
      <c r="I40" s="34"/>
      <c r="J40" s="34" t="s">
        <v>273</v>
      </c>
      <c r="K40" s="69">
        <v>82961.960000000006</v>
      </c>
      <c r="L40" s="70" t="s">
        <v>273</v>
      </c>
      <c r="M40" s="69">
        <f t="shared" si="4"/>
        <v>260297.21999999997</v>
      </c>
      <c r="N40" s="69">
        <v>155980.79999999999</v>
      </c>
      <c r="O40" s="69">
        <v>59397.120000000003</v>
      </c>
      <c r="P40" s="69">
        <v>44919.3</v>
      </c>
      <c r="Q40" s="69">
        <v>181224.21</v>
      </c>
      <c r="R40" s="69">
        <f t="shared" si="1"/>
        <v>181224.21</v>
      </c>
      <c r="S40" s="69"/>
      <c r="T40" s="69"/>
      <c r="U40" s="69"/>
      <c r="V40" s="69"/>
      <c r="W40" s="69"/>
      <c r="X40" s="69">
        <v>30600</v>
      </c>
      <c r="Y40" s="69"/>
      <c r="Z40" s="69">
        <f t="shared" si="2"/>
        <v>162034.97</v>
      </c>
      <c r="AA40" s="60">
        <v>1031.2</v>
      </c>
      <c r="AB40" s="60">
        <f t="shared" si="3"/>
        <v>23.56</v>
      </c>
      <c r="AC40" s="60">
        <v>2.39</v>
      </c>
      <c r="AD40" s="60">
        <v>3.66</v>
      </c>
      <c r="AE40" s="60">
        <v>9.69</v>
      </c>
      <c r="AF40" s="60">
        <v>3.82</v>
      </c>
      <c r="AG40" s="60">
        <v>4</v>
      </c>
      <c r="AH40" s="25"/>
      <c r="AI40" s="25"/>
      <c r="AJ40" s="25"/>
      <c r="AK40" s="25"/>
      <c r="AL40" s="25"/>
      <c r="AM40" s="25"/>
      <c r="AN40" s="25">
        <v>6227.78</v>
      </c>
      <c r="AO40" s="25"/>
      <c r="AP40" s="25"/>
      <c r="AQ40" s="25">
        <v>18531.39</v>
      </c>
      <c r="AR40" s="25">
        <v>1043.27</v>
      </c>
      <c r="AS40" s="25">
        <v>36729.43</v>
      </c>
      <c r="AT40" s="25">
        <v>29090.83</v>
      </c>
      <c r="AU40" s="25">
        <v>11220.72</v>
      </c>
      <c r="AV40" s="25">
        <v>1035.2380000000001</v>
      </c>
      <c r="AW40" s="25">
        <v>22352.080000000002</v>
      </c>
      <c r="AX40" s="25">
        <v>18094.5</v>
      </c>
      <c r="AY40" s="25">
        <v>6601.13</v>
      </c>
      <c r="AZ40" s="25">
        <v>0</v>
      </c>
      <c r="BA40" s="25">
        <v>0</v>
      </c>
      <c r="BB40" s="25">
        <v>0</v>
      </c>
      <c r="BC40" s="25">
        <v>0</v>
      </c>
      <c r="BD40" s="25"/>
      <c r="BE40" s="25"/>
      <c r="BF40" s="25"/>
      <c r="BG40" s="25"/>
      <c r="BH40" s="25">
        <v>35.887999999999998</v>
      </c>
      <c r="BI40" s="25">
        <v>2744.85</v>
      </c>
      <c r="BJ40" s="25">
        <v>3337.42</v>
      </c>
      <c r="BK40" s="25">
        <v>709.54</v>
      </c>
      <c r="BL40" s="69">
        <f>SUM(BL207)/AS207*AS40</f>
        <v>38917.844095594803</v>
      </c>
      <c r="BM40" s="69">
        <f>SUM(BM207)/AT207*AT40</f>
        <v>31535.107568194446</v>
      </c>
      <c r="BN40" s="69">
        <f>SUM(BN207)/AU207*AU40</f>
        <v>3977.1905919431474</v>
      </c>
      <c r="BO40" s="25"/>
      <c r="BP40" s="69">
        <f>SUM(BP207)/AW207*AW40</f>
        <v>23046.021234563941</v>
      </c>
      <c r="BQ40" s="69">
        <f>SUM(BQ207)/AX207*AX40</f>
        <v>17680.51656784425</v>
      </c>
      <c r="BR40" s="69">
        <f>SUM(BR207)/AY207*AY40</f>
        <v>2255.013403422045</v>
      </c>
      <c r="BS40" s="25"/>
      <c r="BT40" s="69">
        <f>SUM(BT207)/BA207*BA40</f>
        <v>0</v>
      </c>
      <c r="BU40" s="69">
        <f>SUM(BU207)/BB207*BB40</f>
        <v>0</v>
      </c>
      <c r="BV40" s="85">
        <f>SUM(BV207)/BC207*BC40</f>
        <v>0</v>
      </c>
      <c r="BW40" s="25"/>
      <c r="BX40" s="25">
        <f>SUM(BX207)/BE207*BE40</f>
        <v>0</v>
      </c>
      <c r="BY40" s="25">
        <f>SUM(BY207)/BF207*BF40</f>
        <v>0</v>
      </c>
      <c r="BZ40" s="25">
        <f>SUM(BZ207)/BG207*BG40</f>
        <v>0</v>
      </c>
      <c r="CA40" s="25"/>
      <c r="CB40" s="69">
        <f>SUM(CB207)/BI207*BI40</f>
        <v>2755.8111833534099</v>
      </c>
      <c r="CC40" s="69">
        <f>SUM(CC207)/BJ207*BJ40</f>
        <v>3305.4420482615824</v>
      </c>
      <c r="CD40" s="69">
        <f>SUM(CD207)/BK207*BK40</f>
        <v>280.23359645323444</v>
      </c>
      <c r="CE40" s="25"/>
      <c r="CF40" s="25"/>
      <c r="CG40" s="25"/>
      <c r="CH40" s="25"/>
      <c r="CI40" s="25"/>
      <c r="CJ40" s="25">
        <v>4</v>
      </c>
      <c r="CK40" s="25">
        <v>116613.32</v>
      </c>
      <c r="CL40" s="25">
        <v>40300.67</v>
      </c>
    </row>
    <row r="41" spans="1:90">
      <c r="A41" s="5">
        <v>29</v>
      </c>
      <c r="B41" s="5" t="s">
        <v>70</v>
      </c>
      <c r="C41" s="25"/>
      <c r="D41" s="25"/>
      <c r="E41" s="58">
        <v>42370</v>
      </c>
      <c r="F41" s="58">
        <v>42735</v>
      </c>
      <c r="G41" s="34" t="s">
        <v>273</v>
      </c>
      <c r="H41" s="25">
        <v>19300</v>
      </c>
      <c r="I41" s="34"/>
      <c r="J41" s="34" t="s">
        <v>273</v>
      </c>
      <c r="K41" s="69">
        <v>28707.93</v>
      </c>
      <c r="L41" s="70" t="s">
        <v>273</v>
      </c>
      <c r="M41" s="69">
        <f t="shared" si="4"/>
        <v>85602.78</v>
      </c>
      <c r="N41" s="69">
        <v>43793.22</v>
      </c>
      <c r="O41" s="69">
        <v>23806.080000000002</v>
      </c>
      <c r="P41" s="69">
        <v>18003.48</v>
      </c>
      <c r="Q41" s="69">
        <v>91863.25</v>
      </c>
      <c r="R41" s="69">
        <f t="shared" si="1"/>
        <v>91863.25</v>
      </c>
      <c r="S41" s="69"/>
      <c r="T41" s="69"/>
      <c r="U41" s="69"/>
      <c r="V41" s="69"/>
      <c r="W41" s="69"/>
      <c r="X41" s="69">
        <v>47200</v>
      </c>
      <c r="Y41" s="69"/>
      <c r="Z41" s="69">
        <f t="shared" si="2"/>
        <v>22447.459999999992</v>
      </c>
      <c r="AA41" s="60">
        <v>413.3</v>
      </c>
      <c r="AB41" s="60">
        <f t="shared" si="3"/>
        <v>19.95</v>
      </c>
      <c r="AC41" s="60">
        <v>0</v>
      </c>
      <c r="AD41" s="60">
        <v>4.26</v>
      </c>
      <c r="AE41" s="60">
        <v>7.87</v>
      </c>
      <c r="AF41" s="60">
        <v>3.82</v>
      </c>
      <c r="AG41" s="60">
        <v>4</v>
      </c>
      <c r="AH41" s="25"/>
      <c r="AI41" s="25"/>
      <c r="AJ41" s="25"/>
      <c r="AK41" s="25"/>
      <c r="AL41" s="25"/>
      <c r="AM41" s="25"/>
      <c r="AN41" s="25">
        <v>69636.94</v>
      </c>
      <c r="AO41" s="25"/>
      <c r="AP41" s="25"/>
      <c r="AQ41" s="25">
        <v>61001.72</v>
      </c>
      <c r="AR41" s="25">
        <v>1042.45</v>
      </c>
      <c r="AS41" s="25">
        <v>36282.199999999997</v>
      </c>
      <c r="AT41" s="25">
        <v>37990.61</v>
      </c>
      <c r="AU41" s="25">
        <v>8249.81</v>
      </c>
      <c r="AV41" s="25">
        <v>1037.3820000000001</v>
      </c>
      <c r="AW41" s="25">
        <v>22284.22</v>
      </c>
      <c r="AX41" s="25">
        <v>22879.439999999999</v>
      </c>
      <c r="AY41" s="25">
        <v>4920.87</v>
      </c>
      <c r="AZ41" s="25">
        <v>95.491</v>
      </c>
      <c r="BA41" s="25">
        <v>152011.37</v>
      </c>
      <c r="BB41" s="25">
        <v>158005.79999999999</v>
      </c>
      <c r="BC41" s="25">
        <v>46807.05</v>
      </c>
      <c r="BD41" s="25"/>
      <c r="BE41" s="25"/>
      <c r="BF41" s="25"/>
      <c r="BG41" s="25"/>
      <c r="BH41" s="25">
        <v>61.381</v>
      </c>
      <c r="BI41" s="25">
        <v>4690.87</v>
      </c>
      <c r="BJ41" s="25">
        <v>5028.03</v>
      </c>
      <c r="BK41" s="25">
        <v>1023.99</v>
      </c>
      <c r="BL41" s="69">
        <f>SUM(BL207)/AS207*AS41</f>
        <v>38443.96722315564</v>
      </c>
      <c r="BM41" s="69">
        <f>SUM(BM207)/AT207*AT41</f>
        <v>41182.667284890929</v>
      </c>
      <c r="BN41" s="69">
        <f>SUM(BN207)/AU207*AU41</f>
        <v>2924.1498511074601</v>
      </c>
      <c r="BO41" s="25"/>
      <c r="BP41" s="69">
        <f>SUM(BP207)/AW207*AW41</f>
        <v>22976.054457379112</v>
      </c>
      <c r="BQ41" s="69">
        <f>SUM(BQ207)/AX207*AX41</f>
        <v>22355.982093066868</v>
      </c>
      <c r="BR41" s="69">
        <f>SUM(BR207)/AY207*AY41</f>
        <v>1681.0194325058646</v>
      </c>
      <c r="BS41" s="25"/>
      <c r="BT41" s="69">
        <f>SUM(BT207)/BA207*BA41</f>
        <v>148549.61956886039</v>
      </c>
      <c r="BU41" s="69">
        <f>SUM(BU207)/BB207*BB41</f>
        <v>176699.9567091442</v>
      </c>
      <c r="BV41" s="85">
        <f>SUM(BV207)/BC207*BC41</f>
        <v>5860.1798811973131</v>
      </c>
      <c r="BW41" s="25"/>
      <c r="BX41" s="25">
        <f>SUM(BX207)/BE207*BE41</f>
        <v>0</v>
      </c>
      <c r="BY41" s="25">
        <f>SUM(BY207)/BF207*BF41</f>
        <v>0</v>
      </c>
      <c r="BZ41" s="25">
        <f>SUM(BZ207)/BG207*BG41</f>
        <v>0</v>
      </c>
      <c r="CA41" s="25"/>
      <c r="CB41" s="69">
        <f>SUM(CB207)/BI207*BI41</f>
        <v>4709.6023482729506</v>
      </c>
      <c r="CC41" s="69">
        <f>SUM(CC207)/BJ207*BJ41</f>
        <v>4979.8532345106951</v>
      </c>
      <c r="CD41" s="69">
        <f>SUM(CD207)/BK207*BK41</f>
        <v>404.42596672794707</v>
      </c>
      <c r="CE41" s="25"/>
      <c r="CF41" s="25">
        <v>3</v>
      </c>
      <c r="CG41" s="25">
        <v>3</v>
      </c>
      <c r="CH41" s="25">
        <v>0</v>
      </c>
      <c r="CI41" s="25">
        <v>5683.35</v>
      </c>
      <c r="CJ41" s="25">
        <v>1</v>
      </c>
      <c r="CK41" s="25">
        <v>21900.98</v>
      </c>
      <c r="CL41" s="25">
        <v>54186.38</v>
      </c>
    </row>
    <row r="42" spans="1:90">
      <c r="A42" s="5">
        <v>30</v>
      </c>
      <c r="B42" s="5" t="s">
        <v>71</v>
      </c>
      <c r="C42" s="25"/>
      <c r="D42" s="25"/>
      <c r="E42" s="58">
        <v>42370</v>
      </c>
      <c r="F42" s="58">
        <v>42735</v>
      </c>
      <c r="G42" s="34" t="s">
        <v>273</v>
      </c>
      <c r="H42" s="25">
        <v>20100</v>
      </c>
      <c r="I42" s="34"/>
      <c r="J42" s="34" t="s">
        <v>273</v>
      </c>
      <c r="K42" s="69">
        <v>896.15</v>
      </c>
      <c r="L42" s="70" t="s">
        <v>273</v>
      </c>
      <c r="M42" s="69">
        <f t="shared" si="4"/>
        <v>24110.399999999998</v>
      </c>
      <c r="N42" s="69">
        <v>8165.88</v>
      </c>
      <c r="O42" s="69">
        <v>8184.9</v>
      </c>
      <c r="P42" s="69">
        <v>7759.62</v>
      </c>
      <c r="Q42" s="69">
        <v>24408.25</v>
      </c>
      <c r="R42" s="69">
        <f t="shared" si="1"/>
        <v>24408.25</v>
      </c>
      <c r="S42" s="69"/>
      <c r="T42" s="69"/>
      <c r="U42" s="69"/>
      <c r="V42" s="69"/>
      <c r="W42" s="69"/>
      <c r="X42" s="69">
        <v>25900</v>
      </c>
      <c r="Y42" s="69"/>
      <c r="Z42" s="69">
        <f t="shared" si="2"/>
        <v>598.29999999999927</v>
      </c>
      <c r="AA42" s="60">
        <v>177.9</v>
      </c>
      <c r="AB42" s="60">
        <f t="shared" si="3"/>
        <v>12.64</v>
      </c>
      <c r="AC42" s="60">
        <v>0</v>
      </c>
      <c r="AD42" s="60">
        <v>1.55</v>
      </c>
      <c r="AE42" s="60">
        <v>3.27</v>
      </c>
      <c r="AF42" s="60">
        <v>3.82</v>
      </c>
      <c r="AG42" s="60">
        <v>4</v>
      </c>
      <c r="AH42" s="25"/>
      <c r="AI42" s="25"/>
      <c r="AJ42" s="25"/>
      <c r="AK42" s="25"/>
      <c r="AL42" s="25"/>
      <c r="AM42" s="25"/>
      <c r="AN42" s="25">
        <v>25.79</v>
      </c>
      <c r="AO42" s="25"/>
      <c r="AP42" s="25"/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/>
      <c r="BE42" s="25"/>
      <c r="BF42" s="25"/>
      <c r="BG42" s="25"/>
      <c r="BH42" s="25">
        <v>20.54</v>
      </c>
      <c r="BI42" s="25">
        <v>1568.52</v>
      </c>
      <c r="BJ42" s="25">
        <v>1594.31</v>
      </c>
      <c r="BK42" s="25">
        <v>0</v>
      </c>
      <c r="BL42" s="69">
        <f>SUM(BL207)/AS207*AS42</f>
        <v>0</v>
      </c>
      <c r="BM42" s="69">
        <f>SUM(BM207)/AT207*AT42</f>
        <v>0</v>
      </c>
      <c r="BN42" s="69">
        <f>SUM(BN207)/AU207*AU42</f>
        <v>0</v>
      </c>
      <c r="BO42" s="25"/>
      <c r="BP42" s="69">
        <f>SUM(BP207)/AW207*AW42</f>
        <v>0</v>
      </c>
      <c r="BQ42" s="69">
        <f>SUM(BQ207)/AX207*AX42</f>
        <v>0</v>
      </c>
      <c r="BR42" s="69">
        <f>SUM(BR207)/AY207*AY42</f>
        <v>0</v>
      </c>
      <c r="BS42" s="25"/>
      <c r="BT42" s="69">
        <f>SUM(BT207)/BA207*BA42</f>
        <v>0</v>
      </c>
      <c r="BU42" s="69">
        <f>SUM(BU207)/BB207*BB42</f>
        <v>0</v>
      </c>
      <c r="BV42" s="85">
        <f>SUM(BV207)/BC207*BC42</f>
        <v>0</v>
      </c>
      <c r="BW42" s="25"/>
      <c r="BX42" s="25">
        <f>SUM(BX207)/BE207*BE42</f>
        <v>0</v>
      </c>
      <c r="BY42" s="25">
        <f>SUM(BY207)/BF207*BF42</f>
        <v>0</v>
      </c>
      <c r="BZ42" s="25">
        <f>SUM(BZ207)/BG207*BG42</f>
        <v>0</v>
      </c>
      <c r="CA42" s="25"/>
      <c r="CB42" s="69">
        <f>SUM(CB207)/BI207*BI42</f>
        <v>1574.7836702601201</v>
      </c>
      <c r="CC42" s="69">
        <f>SUM(CC207)/BJ207*BJ42</f>
        <v>1579.0338980301919</v>
      </c>
      <c r="CD42" s="69">
        <f>SUM(CD207)/BK207*BK42</f>
        <v>0</v>
      </c>
      <c r="CE42" s="25"/>
      <c r="CF42" s="25"/>
      <c r="CG42" s="25"/>
      <c r="CH42" s="25"/>
      <c r="CI42" s="25"/>
      <c r="CJ42" s="25"/>
      <c r="CK42" s="25"/>
      <c r="CL42" s="25"/>
    </row>
    <row r="43" spans="1:90">
      <c r="A43" s="5">
        <v>31</v>
      </c>
      <c r="B43" s="5" t="s">
        <v>72</v>
      </c>
      <c r="C43" s="25"/>
      <c r="D43" s="25"/>
      <c r="E43" s="58">
        <v>42370</v>
      </c>
      <c r="F43" s="58">
        <v>42735</v>
      </c>
      <c r="G43" s="34" t="s">
        <v>273</v>
      </c>
      <c r="H43" s="25">
        <v>17100</v>
      </c>
      <c r="I43" s="34"/>
      <c r="J43" s="34" t="s">
        <v>273</v>
      </c>
      <c r="K43" s="69">
        <v>2058.79</v>
      </c>
      <c r="L43" s="70" t="s">
        <v>273</v>
      </c>
      <c r="M43" s="69">
        <f t="shared" si="4"/>
        <v>16494.66</v>
      </c>
      <c r="N43" s="69">
        <v>5258.82</v>
      </c>
      <c r="O43" s="69">
        <v>5442.36</v>
      </c>
      <c r="P43" s="69">
        <v>5793.48</v>
      </c>
      <c r="Q43" s="69">
        <v>16247.19</v>
      </c>
      <c r="R43" s="69">
        <f t="shared" si="1"/>
        <v>16247.19</v>
      </c>
      <c r="S43" s="69"/>
      <c r="T43" s="69"/>
      <c r="U43" s="69"/>
      <c r="V43" s="69"/>
      <c r="W43" s="69"/>
      <c r="X43" s="69">
        <v>19200</v>
      </c>
      <c r="Y43" s="69"/>
      <c r="Z43" s="69">
        <f t="shared" si="2"/>
        <v>2306.2600000000002</v>
      </c>
      <c r="AA43" s="60">
        <v>133</v>
      </c>
      <c r="AB43" s="60">
        <f t="shared" si="3"/>
        <v>12.09</v>
      </c>
      <c r="AC43" s="60">
        <v>0</v>
      </c>
      <c r="AD43" s="60">
        <v>1</v>
      </c>
      <c r="AE43" s="60">
        <v>3.27</v>
      </c>
      <c r="AF43" s="60">
        <v>3.82</v>
      </c>
      <c r="AG43" s="60">
        <v>4</v>
      </c>
      <c r="AH43" s="25"/>
      <c r="AI43" s="25"/>
      <c r="AJ43" s="25"/>
      <c r="AK43" s="25"/>
      <c r="AL43" s="25"/>
      <c r="AM43" s="25"/>
      <c r="AN43" s="25">
        <v>25.79</v>
      </c>
      <c r="AO43" s="25"/>
      <c r="AP43" s="25"/>
      <c r="AQ43" s="25">
        <v>164.89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/>
      <c r="BE43" s="25"/>
      <c r="BF43" s="25"/>
      <c r="BG43" s="25"/>
      <c r="BH43" s="25">
        <v>6.1120000000000001</v>
      </c>
      <c r="BI43" s="25">
        <v>469.2</v>
      </c>
      <c r="BJ43" s="25">
        <v>330.1</v>
      </c>
      <c r="BK43" s="25">
        <v>164.89</v>
      </c>
      <c r="BL43" s="69">
        <f>SUM(BL207)/AS207*AS43</f>
        <v>0</v>
      </c>
      <c r="BM43" s="69">
        <f>SUM(BM207)/AT207*AT43</f>
        <v>0</v>
      </c>
      <c r="BN43" s="69">
        <f>SUM(BN207)/AU207*AU43</f>
        <v>0</v>
      </c>
      <c r="BO43" s="25"/>
      <c r="BP43" s="69">
        <f>SUM(BP207)/AW207*AW43</f>
        <v>0</v>
      </c>
      <c r="BQ43" s="69">
        <f>SUM(BQ207)/AX207*AX43</f>
        <v>0</v>
      </c>
      <c r="BR43" s="69">
        <f>SUM(BR207)/AY207*AY43</f>
        <v>0</v>
      </c>
      <c r="BS43" s="25"/>
      <c r="BT43" s="69">
        <f>SUM(BT207)/BA207*BA43</f>
        <v>0</v>
      </c>
      <c r="BU43" s="69">
        <f>SUM(BU207)/BB207*BB43</f>
        <v>0</v>
      </c>
      <c r="BV43" s="85">
        <f>SUM(BV207)/BC207*BC43</f>
        <v>0</v>
      </c>
      <c r="BW43" s="25"/>
      <c r="BX43" s="25">
        <f>SUM(BX207)/BE207*BE43</f>
        <v>0</v>
      </c>
      <c r="BY43" s="25">
        <f>SUM(BY207)/BF207*BF43</f>
        <v>0</v>
      </c>
      <c r="BZ43" s="25">
        <f>SUM(BZ207)/BG207*BG43</f>
        <v>0</v>
      </c>
      <c r="CA43" s="25"/>
      <c r="CB43" s="69">
        <f>SUM(CB207)/BI207*BI43</f>
        <v>471.07368607735208</v>
      </c>
      <c r="CC43" s="69">
        <f>SUM(CC207)/BJ207*BJ43</f>
        <v>326.93710115333056</v>
      </c>
      <c r="CD43" s="69">
        <f>SUM(CD207)/BK207*BK43</f>
        <v>65.123485242796505</v>
      </c>
      <c r="CE43" s="25"/>
      <c r="CF43" s="25"/>
      <c r="CG43" s="25"/>
      <c r="CH43" s="25"/>
      <c r="CI43" s="25"/>
      <c r="CJ43" s="25"/>
      <c r="CK43" s="25"/>
      <c r="CL43" s="25"/>
    </row>
    <row r="44" spans="1:90">
      <c r="A44" s="5">
        <v>32</v>
      </c>
      <c r="B44" s="5" t="s">
        <v>73</v>
      </c>
      <c r="C44" s="25"/>
      <c r="D44" s="25"/>
      <c r="E44" s="58">
        <v>42370</v>
      </c>
      <c r="F44" s="58">
        <v>42735</v>
      </c>
      <c r="G44" s="34" t="s">
        <v>273</v>
      </c>
      <c r="H44" s="25">
        <v>75000</v>
      </c>
      <c r="I44" s="34"/>
      <c r="J44" s="34" t="s">
        <v>273</v>
      </c>
      <c r="K44" s="69">
        <v>71888.19</v>
      </c>
      <c r="L44" s="70" t="s">
        <v>273</v>
      </c>
      <c r="M44" s="69">
        <f>SUM(N44:P44)</f>
        <v>151556.30000000002</v>
      </c>
      <c r="N44" s="70">
        <v>79469.72</v>
      </c>
      <c r="O44" s="69">
        <v>41045.760000000002</v>
      </c>
      <c r="P44" s="69">
        <v>31040.82</v>
      </c>
      <c r="Q44" s="69">
        <v>132052.15</v>
      </c>
      <c r="R44" s="69">
        <f t="shared" si="1"/>
        <v>132052.15</v>
      </c>
      <c r="S44" s="69"/>
      <c r="T44" s="69"/>
      <c r="U44" s="69"/>
      <c r="V44" s="69"/>
      <c r="W44" s="69"/>
      <c r="X44" s="69">
        <v>66500</v>
      </c>
      <c r="Y44" s="69"/>
      <c r="Z44" s="69">
        <f t="shared" si="2"/>
        <v>91392.340000000026</v>
      </c>
      <c r="AA44" s="60">
        <v>712.6</v>
      </c>
      <c r="AB44" s="60">
        <f t="shared" si="3"/>
        <v>19.87</v>
      </c>
      <c r="AC44" s="60">
        <v>0</v>
      </c>
      <c r="AD44" s="60">
        <v>4.7300000000000004</v>
      </c>
      <c r="AE44" s="60">
        <v>7.32</v>
      </c>
      <c r="AF44" s="25">
        <v>3.82</v>
      </c>
      <c r="AG44" s="60">
        <v>4</v>
      </c>
      <c r="AH44" s="25"/>
      <c r="AI44" s="25"/>
      <c r="AJ44" s="25"/>
      <c r="AK44" s="25"/>
      <c r="AL44" s="25"/>
      <c r="AM44" s="25"/>
      <c r="AN44" s="25">
        <v>140645.46</v>
      </c>
      <c r="AO44" s="25"/>
      <c r="AP44" s="25"/>
      <c r="AQ44" s="25">
        <v>193499.37</v>
      </c>
      <c r="AR44" s="25">
        <v>1127.29</v>
      </c>
      <c r="AS44" s="25">
        <v>39478.17</v>
      </c>
      <c r="AT44" s="25">
        <v>37438.589999999997</v>
      </c>
      <c r="AU44" s="25">
        <v>20177.66</v>
      </c>
      <c r="AV44" s="25">
        <v>1120.828</v>
      </c>
      <c r="AW44" s="25">
        <v>24171.67</v>
      </c>
      <c r="AX44" s="25">
        <v>22934.75</v>
      </c>
      <c r="AY44" s="25">
        <v>11700.71</v>
      </c>
      <c r="AZ44" s="25">
        <v>170.55099999999999</v>
      </c>
      <c r="BA44" s="25">
        <v>271892.95</v>
      </c>
      <c r="BB44" s="25">
        <v>222636.78</v>
      </c>
      <c r="BC44" s="25">
        <v>159196.35</v>
      </c>
      <c r="BD44" s="25"/>
      <c r="BE44" s="25"/>
      <c r="BF44" s="25"/>
      <c r="BG44" s="25"/>
      <c r="BH44" s="25">
        <v>72.09</v>
      </c>
      <c r="BI44" s="25">
        <v>5511.17</v>
      </c>
      <c r="BJ44" s="25">
        <v>5189.93</v>
      </c>
      <c r="BK44" s="25">
        <v>2424.65</v>
      </c>
      <c r="BL44" s="69">
        <f>SUM(BL207)/AS207*AS44</f>
        <v>41830.359611880383</v>
      </c>
      <c r="BM44" s="69">
        <f>SUM(BM207)/AT207*AT44</f>
        <v>40584.265311492614</v>
      </c>
      <c r="BN44" s="69">
        <f>SUM(BN207)/AU207*AU44</f>
        <v>7151.9830741189135</v>
      </c>
      <c r="BO44" s="25"/>
      <c r="BP44" s="69">
        <f>SUM(BP207)/AW207*AW44</f>
        <v>24922.102108388666</v>
      </c>
      <c r="BQ44" s="69">
        <f>SUM(BQ207)/AX207*AX44</f>
        <v>22410.026657512833</v>
      </c>
      <c r="BR44" s="69">
        <f>SUM(BR207)/AY207*AY44</f>
        <v>3997.081996499744</v>
      </c>
      <c r="BS44" s="25"/>
      <c r="BT44" s="69">
        <f>SUM(BT207)/BA207*BA44</f>
        <v>265701.13989470119</v>
      </c>
      <c r="BU44" s="69">
        <f>SUM(BU207)/BB207*BB44</f>
        <v>248977.62859251539</v>
      </c>
      <c r="BV44" s="85">
        <f>SUM(BV207)/BC207*BC44</f>
        <v>19931.16950181748</v>
      </c>
      <c r="BW44" s="25"/>
      <c r="BX44" s="25">
        <f>SUM(BX207)/BE207*BE44</f>
        <v>0</v>
      </c>
      <c r="BY44" s="25">
        <f>SUM(BY207)/BF207*BF44</f>
        <v>0</v>
      </c>
      <c r="BZ44" s="25">
        <f>SUM(BZ207)/BG207*BG44</f>
        <v>0</v>
      </c>
      <c r="CA44" s="25"/>
      <c r="CB44" s="69">
        <f>SUM(CB207)/BI207*BI44</f>
        <v>5533.1781042176481</v>
      </c>
      <c r="CC44" s="69">
        <f>SUM(CC207)/BJ207*BJ44</f>
        <v>5140.2019672484239</v>
      </c>
      <c r="CD44" s="69">
        <f>SUM(CD207)/BK207*BK44</f>
        <v>957.61816055519773</v>
      </c>
      <c r="CE44" s="25"/>
      <c r="CF44" s="25"/>
      <c r="CG44" s="25"/>
      <c r="CH44" s="25"/>
      <c r="CI44" s="25"/>
      <c r="CJ44" s="25">
        <v>3</v>
      </c>
      <c r="CK44" s="25">
        <v>69379.62</v>
      </c>
      <c r="CL44" s="25">
        <v>18734.43</v>
      </c>
    </row>
    <row r="45" spans="1:90">
      <c r="A45" s="5">
        <v>33</v>
      </c>
      <c r="B45" s="5" t="s">
        <v>214</v>
      </c>
      <c r="C45" s="25"/>
      <c r="D45" s="25"/>
      <c r="E45" s="58">
        <v>42370</v>
      </c>
      <c r="F45" s="58">
        <v>42735</v>
      </c>
      <c r="G45" s="34" t="s">
        <v>273</v>
      </c>
      <c r="H45" s="25">
        <v>56000</v>
      </c>
      <c r="I45" s="34"/>
      <c r="J45" s="34" t="s">
        <v>273</v>
      </c>
      <c r="K45" s="69">
        <v>181613.94</v>
      </c>
      <c r="L45" s="70" t="s">
        <v>273</v>
      </c>
      <c r="M45" s="69">
        <f t="shared" si="4"/>
        <v>579155.11</v>
      </c>
      <c r="N45" s="69">
        <v>255761.12</v>
      </c>
      <c r="O45" s="69">
        <v>189310.75</v>
      </c>
      <c r="P45" s="69">
        <v>134083.24</v>
      </c>
      <c r="Q45" s="69">
        <v>548720.53</v>
      </c>
      <c r="R45" s="69">
        <f t="shared" si="1"/>
        <v>548720.53</v>
      </c>
      <c r="S45" s="69"/>
      <c r="T45" s="69"/>
      <c r="U45" s="69"/>
      <c r="V45" s="69"/>
      <c r="W45" s="69"/>
      <c r="X45" s="69">
        <v>-64800</v>
      </c>
      <c r="Y45" s="69"/>
      <c r="Z45" s="69">
        <f t="shared" si="2"/>
        <v>212048.52000000002</v>
      </c>
      <c r="AA45" s="60">
        <v>3760.1</v>
      </c>
      <c r="AB45" s="60">
        <f t="shared" si="3"/>
        <v>19.28</v>
      </c>
      <c r="AC45" s="60">
        <v>0</v>
      </c>
      <c r="AD45" s="60">
        <v>4.7300000000000004</v>
      </c>
      <c r="AE45" s="60">
        <v>6.73</v>
      </c>
      <c r="AF45" s="25">
        <v>3.82</v>
      </c>
      <c r="AG45" s="60">
        <v>4</v>
      </c>
      <c r="AH45" s="25"/>
      <c r="AI45" s="25"/>
      <c r="AJ45" s="25"/>
      <c r="AK45" s="25"/>
      <c r="AL45" s="25"/>
      <c r="AM45" s="25"/>
      <c r="AN45" s="25">
        <v>171865.77</v>
      </c>
      <c r="AO45" s="25"/>
      <c r="AP45" s="25"/>
      <c r="AQ45" s="25">
        <v>237123.46</v>
      </c>
      <c r="AR45" s="25">
        <v>2789.64</v>
      </c>
      <c r="AS45" s="25">
        <v>97030.32</v>
      </c>
      <c r="AT45" s="25">
        <v>94569.65</v>
      </c>
      <c r="AU45" s="25">
        <v>26785.64</v>
      </c>
      <c r="AV45" s="25">
        <v>2771.7950000000001</v>
      </c>
      <c r="AW45" s="25">
        <v>59519.71</v>
      </c>
      <c r="AX45" s="25">
        <v>57417.599999999999</v>
      </c>
      <c r="AY45" s="25">
        <v>16033.99</v>
      </c>
      <c r="AZ45" s="25">
        <v>493.41899999999998</v>
      </c>
      <c r="BA45" s="25">
        <v>800708.11</v>
      </c>
      <c r="BB45" s="25">
        <v>740581.01</v>
      </c>
      <c r="BC45" s="25">
        <v>191269.55</v>
      </c>
      <c r="BD45" s="25"/>
      <c r="BE45" s="25"/>
      <c r="BF45" s="25"/>
      <c r="BG45" s="25"/>
      <c r="BH45" s="25">
        <v>140.56899999999999</v>
      </c>
      <c r="BI45" s="25">
        <v>10745.23</v>
      </c>
      <c r="BJ45" s="25">
        <v>10177.42</v>
      </c>
      <c r="BK45" s="25">
        <v>3034.28</v>
      </c>
      <c r="BL45" s="69">
        <f>SUM(BL207)/AS207*AS45</f>
        <v>102811.58368931057</v>
      </c>
      <c r="BM45" s="69">
        <f>SUM(BM207)/AT207*AT45</f>
        <v>102515.60665118526</v>
      </c>
      <c r="BN45" s="69">
        <f>SUM(BN207)/AU207*AU45</f>
        <v>9494.1853470344195</v>
      </c>
      <c r="BO45" s="25"/>
      <c r="BP45" s="69">
        <f>SUM(BP207)/AW207*AW45</f>
        <v>61367.555079218029</v>
      </c>
      <c r="BQ45" s="69">
        <f>SUM(BQ207)/AX207*AX45</f>
        <v>56103.944739332619</v>
      </c>
      <c r="BR45" s="69">
        <f>SUM(BR207)/AY207*AY45</f>
        <v>5477.3746858999948</v>
      </c>
      <c r="BS45" s="25"/>
      <c r="BT45" s="69">
        <f>SUM(BT207)/BA207*BA45</f>
        <v>782473.60790315375</v>
      </c>
      <c r="BU45" s="69">
        <f>SUM(BU207)/BB207*BB45</f>
        <v>828201.4483431261</v>
      </c>
      <c r="BV45" s="85">
        <f>SUM(BV207)/BC207*BC45</f>
        <v>23946.691124428122</v>
      </c>
      <c r="BW45" s="25"/>
      <c r="BX45" s="25">
        <f>SUM(BX207)/BE207*BE45</f>
        <v>0</v>
      </c>
      <c r="BY45" s="25">
        <f>SUM(BY207)/BF207*BF45</f>
        <v>0</v>
      </c>
      <c r="BZ45" s="25">
        <f>SUM(BZ207)/BG207*BG45</f>
        <v>0</v>
      </c>
      <c r="CA45" s="25"/>
      <c r="CB45" s="69">
        <f>SUM(CB207)/BI207*BI45</f>
        <v>10788.139607521198</v>
      </c>
      <c r="CC45" s="69">
        <f>SUM(CC207)/BJ207*BJ45</f>
        <v>10079.903641381185</v>
      </c>
      <c r="CD45" s="69">
        <f>SUM(CD207)/BK207*BK45</f>
        <v>1198.3921935988392</v>
      </c>
      <c r="CE45" s="25"/>
      <c r="CF45" s="25"/>
      <c r="CG45" s="25"/>
      <c r="CH45" s="25"/>
      <c r="CI45" s="25"/>
      <c r="CJ45" s="25">
        <v>7</v>
      </c>
      <c r="CK45" s="25">
        <v>186558.65</v>
      </c>
      <c r="CL45" s="25">
        <v>69975.839999999997</v>
      </c>
    </row>
    <row r="46" spans="1:90">
      <c r="A46" s="5">
        <v>34</v>
      </c>
      <c r="B46" s="5" t="s">
        <v>74</v>
      </c>
      <c r="C46" s="25"/>
      <c r="D46" s="25"/>
      <c r="E46" s="58">
        <v>42370</v>
      </c>
      <c r="F46" s="58">
        <v>42735</v>
      </c>
      <c r="G46" s="34" t="s">
        <v>273</v>
      </c>
      <c r="H46" s="99">
        <v>26500</v>
      </c>
      <c r="I46" s="34"/>
      <c r="J46" s="34" t="s">
        <v>273</v>
      </c>
      <c r="K46" s="69">
        <v>121909.58</v>
      </c>
      <c r="L46" s="70" t="s">
        <v>273</v>
      </c>
      <c r="M46" s="69">
        <f t="shared" si="4"/>
        <v>121073.88</v>
      </c>
      <c r="N46" s="69">
        <v>63523.98</v>
      </c>
      <c r="O46" s="69">
        <v>32768.519999999997</v>
      </c>
      <c r="P46" s="69">
        <v>24781.38</v>
      </c>
      <c r="Q46" s="69">
        <v>84887.12</v>
      </c>
      <c r="R46" s="69">
        <f t="shared" si="1"/>
        <v>84887.12</v>
      </c>
      <c r="S46" s="69"/>
      <c r="T46" s="69"/>
      <c r="U46" s="69"/>
      <c r="V46" s="69"/>
      <c r="W46" s="69"/>
      <c r="X46" s="69">
        <v>7500</v>
      </c>
      <c r="Y46" s="69"/>
      <c r="Z46" s="69">
        <f t="shared" si="2"/>
        <v>158096.34000000003</v>
      </c>
      <c r="AA46" s="60">
        <v>568.9</v>
      </c>
      <c r="AB46" s="60">
        <f t="shared" si="3"/>
        <v>19.48</v>
      </c>
      <c r="AC46" s="60">
        <v>0</v>
      </c>
      <c r="AD46" s="60">
        <v>4.7300000000000004</v>
      </c>
      <c r="AE46" s="60">
        <v>6.93</v>
      </c>
      <c r="AF46" s="25">
        <v>3.82</v>
      </c>
      <c r="AG46" s="60">
        <v>4</v>
      </c>
      <c r="AH46" s="25"/>
      <c r="AI46" s="25"/>
      <c r="AJ46" s="25"/>
      <c r="AK46" s="25"/>
      <c r="AL46" s="25"/>
      <c r="AM46" s="25"/>
      <c r="AN46" s="25">
        <v>224677.35</v>
      </c>
      <c r="AO46" s="25"/>
      <c r="AP46" s="25"/>
      <c r="AQ46" s="25">
        <v>305883.55</v>
      </c>
      <c r="AR46" s="25">
        <v>814.07</v>
      </c>
      <c r="AS46" s="25">
        <v>28398.61</v>
      </c>
      <c r="AT46" s="25">
        <v>16265.26</v>
      </c>
      <c r="AU46" s="25">
        <v>31259.68</v>
      </c>
      <c r="AV46" s="25">
        <v>810.25699999999995</v>
      </c>
      <c r="AW46" s="25">
        <v>17423.63</v>
      </c>
      <c r="AX46" s="25">
        <v>10063.84</v>
      </c>
      <c r="AY46" s="25">
        <v>18089.39</v>
      </c>
      <c r="AZ46" s="25">
        <v>134.82599999999999</v>
      </c>
      <c r="BA46" s="25">
        <v>214806.15</v>
      </c>
      <c r="BB46" s="25">
        <v>154486.79999999999</v>
      </c>
      <c r="BC46" s="25">
        <v>252309.63</v>
      </c>
      <c r="BD46" s="25"/>
      <c r="BE46" s="25"/>
      <c r="BF46" s="25"/>
      <c r="BG46" s="25"/>
      <c r="BH46" s="25">
        <v>45.024000000000001</v>
      </c>
      <c r="BI46" s="25">
        <v>3441.76</v>
      </c>
      <c r="BJ46" s="25">
        <v>2048.0500000000002</v>
      </c>
      <c r="BK46" s="25">
        <v>4224.8500000000004</v>
      </c>
      <c r="BL46" s="69">
        <f>SUM(BL207)/AS207*AS46</f>
        <v>30090.65690678019</v>
      </c>
      <c r="BM46" s="69">
        <f>SUM(BM207)/AT207*AT46</f>
        <v>17631.904064774033</v>
      </c>
      <c r="BN46" s="69">
        <f>SUM(BN207)/AU207*AU46</f>
        <v>11080.011372100309</v>
      </c>
      <c r="BO46" s="25"/>
      <c r="BP46" s="69">
        <f>SUM(BP207)/AW207*AW46</f>
        <v>17964.562893618193</v>
      </c>
      <c r="BQ46" s="69">
        <f>SUM(BQ207)/AX207*AX46</f>
        <v>9833.5897568948403</v>
      </c>
      <c r="BR46" s="69">
        <f>SUM(BR207)/AY207*AY46</f>
        <v>6179.5203108753658</v>
      </c>
      <c r="BS46" s="25"/>
      <c r="BT46" s="69">
        <f>SUM(BT207)/BA207*BA46</f>
        <v>209914.3759019576</v>
      </c>
      <c r="BU46" s="69">
        <f>SUM(BU207)/BB207*BB46</f>
        <v>172764.61289480652</v>
      </c>
      <c r="BV46" s="85">
        <f>SUM(BV207)/BC207*BC46</f>
        <v>31588.827271924591</v>
      </c>
      <c r="BW46" s="25"/>
      <c r="BX46" s="25">
        <f>SUM(BX207)/BE207*BE46</f>
        <v>0</v>
      </c>
      <c r="BY46" s="25">
        <f>SUM(BY207)/BF207*BF46</f>
        <v>0</v>
      </c>
      <c r="BZ46" s="25">
        <f>SUM(BZ207)/BG207*BG46</f>
        <v>0</v>
      </c>
      <c r="CA46" s="25"/>
      <c r="CB46" s="69">
        <f>SUM(CB207)/BI207*BI46</f>
        <v>3455.5041981960517</v>
      </c>
      <c r="CC46" s="69">
        <f>SUM(CC207)/BJ207*BJ46</f>
        <v>2028.4263254076905</v>
      </c>
      <c r="CD46" s="69">
        <f>SUM(CD207)/BK207*BK46</f>
        <v>1668.6091129118129</v>
      </c>
      <c r="CE46" s="25"/>
      <c r="CF46" s="25">
        <v>2</v>
      </c>
      <c r="CG46" s="25">
        <v>2</v>
      </c>
      <c r="CH46" s="25">
        <v>0</v>
      </c>
      <c r="CI46" s="25">
        <v>3850.79</v>
      </c>
      <c r="CJ46" s="25">
        <v>4</v>
      </c>
      <c r="CK46" s="25">
        <v>135595</v>
      </c>
      <c r="CL46" s="25">
        <v>23638.53</v>
      </c>
    </row>
    <row r="47" spans="1:90">
      <c r="A47" s="5">
        <v>35</v>
      </c>
      <c r="B47" s="5" t="s">
        <v>75</v>
      </c>
      <c r="C47" s="25"/>
      <c r="D47" s="25"/>
      <c r="E47" s="58">
        <v>42370</v>
      </c>
      <c r="F47" s="58">
        <v>42735</v>
      </c>
      <c r="G47" s="34" t="s">
        <v>273</v>
      </c>
      <c r="H47" s="99">
        <v>23100</v>
      </c>
      <c r="I47" s="34"/>
      <c r="J47" s="34" t="s">
        <v>273</v>
      </c>
      <c r="K47" s="69">
        <v>49395.03</v>
      </c>
      <c r="L47" s="70" t="s">
        <v>273</v>
      </c>
      <c r="M47" s="69">
        <f t="shared" si="4"/>
        <v>91946.1</v>
      </c>
      <c r="N47" s="69">
        <v>48376.5</v>
      </c>
      <c r="O47" s="69">
        <v>24808.32</v>
      </c>
      <c r="P47" s="69">
        <v>18761.28</v>
      </c>
      <c r="Q47" s="69">
        <v>67791.98</v>
      </c>
      <c r="R47" s="69">
        <f t="shared" si="1"/>
        <v>67791.98</v>
      </c>
      <c r="S47" s="69"/>
      <c r="T47" s="69"/>
      <c r="U47" s="69"/>
      <c r="V47" s="69"/>
      <c r="W47" s="69"/>
      <c r="X47" s="69">
        <v>30300</v>
      </c>
      <c r="Y47" s="69"/>
      <c r="Z47" s="69">
        <f t="shared" si="2"/>
        <v>73549.150000000009</v>
      </c>
      <c r="AA47" s="60">
        <v>430.7</v>
      </c>
      <c r="AB47" s="60">
        <f t="shared" si="3"/>
        <v>20.04</v>
      </c>
      <c r="AC47" s="60">
        <v>0</v>
      </c>
      <c r="AD47" s="60">
        <v>4.82</v>
      </c>
      <c r="AE47" s="60">
        <v>7.4</v>
      </c>
      <c r="AF47" s="25">
        <v>3.82</v>
      </c>
      <c r="AG47" s="60">
        <v>4</v>
      </c>
      <c r="AH47" s="25"/>
      <c r="AI47" s="25"/>
      <c r="AJ47" s="25"/>
      <c r="AK47" s="25"/>
      <c r="AL47" s="25"/>
      <c r="AM47" s="25"/>
      <c r="AN47" s="25">
        <v>106626.83</v>
      </c>
      <c r="AO47" s="25"/>
      <c r="AP47" s="25"/>
      <c r="AQ47" s="25">
        <v>178771.89</v>
      </c>
      <c r="AR47" s="25">
        <v>964.92</v>
      </c>
      <c r="AS47" s="25">
        <v>34506.300000000003</v>
      </c>
      <c r="AT47" s="25">
        <v>20624.57</v>
      </c>
      <c r="AU47" s="25">
        <v>30183.59</v>
      </c>
      <c r="AV47" s="25">
        <v>960.84199999999998</v>
      </c>
      <c r="AW47" s="25">
        <v>20898.23</v>
      </c>
      <c r="AX47" s="25">
        <v>12834.6</v>
      </c>
      <c r="AY47" s="25">
        <v>17186.07</v>
      </c>
      <c r="AZ47" s="25">
        <v>103.099</v>
      </c>
      <c r="BA47" s="25">
        <v>164333.71</v>
      </c>
      <c r="BB47" s="25">
        <v>115274.41</v>
      </c>
      <c r="BC47" s="25">
        <v>127949.34</v>
      </c>
      <c r="BD47" s="25"/>
      <c r="BE47" s="25"/>
      <c r="BF47" s="25"/>
      <c r="BG47" s="25"/>
      <c r="BH47" s="25">
        <v>43.136000000000003</v>
      </c>
      <c r="BI47" s="25">
        <v>3297.51</v>
      </c>
      <c r="BJ47" s="25">
        <v>2157.11</v>
      </c>
      <c r="BK47" s="25">
        <v>3452.89</v>
      </c>
      <c r="BL47" s="69">
        <f>SUM(BL207)/AS207*AS47</f>
        <v>36562.255491463467</v>
      </c>
      <c r="BM47" s="69">
        <f>SUM(BM207)/AT207*AT47</f>
        <v>22357.493185919964</v>
      </c>
      <c r="BN47" s="69">
        <f>SUM(BN207)/AU207*AU47</f>
        <v>10698.590658983494</v>
      </c>
      <c r="BO47" s="25"/>
      <c r="BP47" s="69">
        <f>SUM(BP207)/AW207*AW47</f>
        <v>21547.035101198686</v>
      </c>
      <c r="BQ47" s="69">
        <f>SUM(BQ207)/AX207*AX47</f>
        <v>12540.957635837069</v>
      </c>
      <c r="BR47" s="69">
        <f>SUM(BR207)/AY207*AY47</f>
        <v>5870.9369762676242</v>
      </c>
      <c r="BS47" s="25"/>
      <c r="BT47" s="69">
        <f>SUM(BT207)/BA207*BA47</f>
        <v>160591.3432846466</v>
      </c>
      <c r="BU47" s="69">
        <f>SUM(BU207)/BB207*BB47</f>
        <v>128912.88330347458</v>
      </c>
      <c r="BV47" s="85">
        <f>SUM(BV207)/BC207*BC47</f>
        <v>16019.085759099848</v>
      </c>
      <c r="BW47" s="25"/>
      <c r="BX47" s="25">
        <f>SUM(BX207)/BE207*BE47</f>
        <v>0</v>
      </c>
      <c r="BY47" s="25">
        <f>SUM(BY207)/BF207*BF47</f>
        <v>0</v>
      </c>
      <c r="BZ47" s="25">
        <f>SUM(BZ207)/BG207*BG47</f>
        <v>0</v>
      </c>
      <c r="CA47" s="25"/>
      <c r="CB47" s="69">
        <f>SUM(CB207)/BI207*BI47</f>
        <v>3310.6781555348025</v>
      </c>
      <c r="CC47" s="69">
        <f>SUM(CC207)/BJ207*BJ47</f>
        <v>2136.4413519202085</v>
      </c>
      <c r="CD47" s="69">
        <f>SUM(CD207)/BK207*BK47</f>
        <v>1363.722669415972</v>
      </c>
      <c r="CE47" s="25"/>
      <c r="CF47" s="25"/>
      <c r="CG47" s="25"/>
      <c r="CH47" s="25"/>
      <c r="CI47" s="25"/>
      <c r="CJ47" s="25">
        <v>4</v>
      </c>
      <c r="CK47" s="25">
        <v>100248.01</v>
      </c>
      <c r="CL47" s="25">
        <v>36662.33</v>
      </c>
    </row>
    <row r="48" spans="1:90">
      <c r="A48" s="5">
        <v>36</v>
      </c>
      <c r="B48" s="5" t="s">
        <v>76</v>
      </c>
      <c r="C48" s="25"/>
      <c r="D48" s="25"/>
      <c r="E48" s="58">
        <v>42370</v>
      </c>
      <c r="F48" s="58">
        <v>42735</v>
      </c>
      <c r="G48" s="34" t="s">
        <v>273</v>
      </c>
      <c r="H48" s="25">
        <v>20000</v>
      </c>
      <c r="I48" s="34"/>
      <c r="J48" s="34" t="s">
        <v>273</v>
      </c>
      <c r="K48" s="69">
        <v>32185.48</v>
      </c>
      <c r="L48" s="70" t="s">
        <v>273</v>
      </c>
      <c r="M48" s="69">
        <f t="shared" si="4"/>
        <v>46073.4</v>
      </c>
      <c r="N48" s="69">
        <v>24173.22</v>
      </c>
      <c r="O48" s="69">
        <v>12469.92</v>
      </c>
      <c r="P48" s="69">
        <v>9430.26</v>
      </c>
      <c r="Q48" s="69">
        <v>32194.05</v>
      </c>
      <c r="R48" s="69">
        <f>SUM(Q48)</f>
        <v>32194.05</v>
      </c>
      <c r="S48" s="69"/>
      <c r="T48" s="69"/>
      <c r="U48" s="69"/>
      <c r="V48" s="69"/>
      <c r="W48" s="69"/>
      <c r="X48" s="69">
        <v>22500</v>
      </c>
      <c r="Y48" s="69"/>
      <c r="Z48" s="69">
        <f t="shared" si="2"/>
        <v>46064.83</v>
      </c>
      <c r="AA48" s="60">
        <v>216.49</v>
      </c>
      <c r="AB48" s="60">
        <f t="shared" si="3"/>
        <v>22.47</v>
      </c>
      <c r="AC48" s="60">
        <v>0</v>
      </c>
      <c r="AD48" s="60">
        <v>4.7300000000000004</v>
      </c>
      <c r="AE48" s="60">
        <v>9.92</v>
      </c>
      <c r="AF48" s="25">
        <v>3.82</v>
      </c>
      <c r="AG48" s="60">
        <v>4</v>
      </c>
      <c r="AH48" s="25"/>
      <c r="AI48" s="25"/>
      <c r="AJ48" s="25"/>
      <c r="AK48" s="25"/>
      <c r="AL48" s="25"/>
      <c r="AM48" s="25"/>
      <c r="AN48" s="25">
        <v>61382.31</v>
      </c>
      <c r="AO48" s="25"/>
      <c r="AP48" s="25"/>
      <c r="AQ48" s="25">
        <v>94637.07</v>
      </c>
      <c r="AR48" s="25">
        <v>628.97</v>
      </c>
      <c r="AS48" s="25">
        <v>21948.16</v>
      </c>
      <c r="AT48" s="25">
        <v>17632.27</v>
      </c>
      <c r="AU48" s="25">
        <v>10771.12</v>
      </c>
      <c r="AV48" s="25">
        <v>623.59900000000005</v>
      </c>
      <c r="AW48" s="25">
        <v>13409.28</v>
      </c>
      <c r="AX48" s="25">
        <v>11019.19</v>
      </c>
      <c r="AY48" s="25">
        <v>6320.61</v>
      </c>
      <c r="AZ48" s="25">
        <v>51.816000000000003</v>
      </c>
      <c r="BA48" s="25">
        <v>82601.88</v>
      </c>
      <c r="BB48" s="25">
        <v>56357.57</v>
      </c>
      <c r="BC48" s="25">
        <v>76608.850000000006</v>
      </c>
      <c r="BD48" s="25"/>
      <c r="BE48" s="25"/>
      <c r="BF48" s="25"/>
      <c r="BG48" s="25"/>
      <c r="BH48" s="25">
        <v>24.507999999999999</v>
      </c>
      <c r="BI48" s="25">
        <v>1873.57</v>
      </c>
      <c r="BJ48" s="25">
        <v>1569.1</v>
      </c>
      <c r="BK48" s="25">
        <v>936.49</v>
      </c>
      <c r="BL48" s="69">
        <f>SUM(BL207)/AS207*AS48</f>
        <v>23255.875984603354</v>
      </c>
      <c r="BM48" s="69">
        <f>SUM(BM207)/AT207*AT48</f>
        <v>19113.773347871062</v>
      </c>
      <c r="BN48" s="69">
        <f>SUM(BN207)/AU207*AU48</f>
        <v>3817.8296159863789</v>
      </c>
      <c r="BO48" s="25"/>
      <c r="BP48" s="69">
        <f>SUM(BP207)/AW207*AW48</f>
        <v>13825.583642337249</v>
      </c>
      <c r="BQ48" s="69">
        <f>SUM(BQ207)/AX207*AX48</f>
        <v>10767.082337684031</v>
      </c>
      <c r="BR48" s="69">
        <f>SUM(BR207)/AY207*AY48</f>
        <v>2159.1849074027341</v>
      </c>
      <c r="BS48" s="25"/>
      <c r="BT48" s="69">
        <f>SUM(BT207)/BA207*BA48</f>
        <v>80720.789830870272</v>
      </c>
      <c r="BU48" s="69">
        <f>SUM(BU207)/BB207*BB48</f>
        <v>63025.40906240508</v>
      </c>
      <c r="BV48" s="85">
        <f>SUM(BV207)/BC207*BC48</f>
        <v>9591.3252702672507</v>
      </c>
      <c r="BW48" s="25"/>
      <c r="BX48" s="25">
        <f>SUM(BX207)/BE207*BE48</f>
        <v>0</v>
      </c>
      <c r="BY48" s="25">
        <f>SUM(BY207)/BF207*BF48</f>
        <v>0</v>
      </c>
      <c r="BZ48" s="25">
        <f>SUM(BZ207)/BG207*BG48</f>
        <v>0</v>
      </c>
      <c r="CA48" s="25"/>
      <c r="CB48" s="69">
        <f>SUM(CB207)/BI207*BI48</f>
        <v>1881.0518457458322</v>
      </c>
      <c r="CC48" s="69">
        <f>SUM(CC207)/BJ207*BJ48</f>
        <v>1554.0654511350829</v>
      </c>
      <c r="CD48" s="69">
        <f>SUM(CD207)/BK207*BK48</f>
        <v>369.86774634620957</v>
      </c>
      <c r="CE48" s="25"/>
      <c r="CF48" s="25"/>
      <c r="CG48" s="25"/>
      <c r="CH48" s="25"/>
      <c r="CI48" s="25"/>
      <c r="CJ48" s="25">
        <v>3</v>
      </c>
      <c r="CK48" s="25">
        <v>47581.01</v>
      </c>
      <c r="CL48" s="25">
        <v>16030.53</v>
      </c>
    </row>
    <row r="49" spans="1:90">
      <c r="A49" s="5">
        <v>37</v>
      </c>
      <c r="B49" s="5" t="s">
        <v>77</v>
      </c>
      <c r="C49" s="25"/>
      <c r="D49" s="25"/>
      <c r="E49" s="58">
        <v>42370</v>
      </c>
      <c r="F49" s="58">
        <v>42735</v>
      </c>
      <c r="G49" s="34" t="s">
        <v>273</v>
      </c>
      <c r="H49" s="25">
        <v>3000</v>
      </c>
      <c r="I49" s="34"/>
      <c r="J49" s="34" t="s">
        <v>273</v>
      </c>
      <c r="K49" s="69">
        <v>20194.830000000002</v>
      </c>
      <c r="L49" s="70" t="s">
        <v>273</v>
      </c>
      <c r="M49" s="69">
        <f t="shared" si="4"/>
        <v>93692.28</v>
      </c>
      <c r="N49" s="69">
        <v>49296.18</v>
      </c>
      <c r="O49" s="69">
        <v>25278.16</v>
      </c>
      <c r="P49" s="69">
        <v>19117.939999999999</v>
      </c>
      <c r="Q49" s="69">
        <v>94912</v>
      </c>
      <c r="R49" s="69">
        <f>SUM(Q49)</f>
        <v>94912</v>
      </c>
      <c r="S49" s="69"/>
      <c r="T49" s="69"/>
      <c r="U49" s="69"/>
      <c r="V49" s="69"/>
      <c r="W49" s="69"/>
      <c r="X49" s="69">
        <v>16900</v>
      </c>
      <c r="Y49" s="69"/>
      <c r="Z49" s="69">
        <f t="shared" si="2"/>
        <v>18975.11</v>
      </c>
      <c r="AA49" s="60">
        <v>439.97</v>
      </c>
      <c r="AB49" s="60">
        <f t="shared" si="3"/>
        <v>20.010000000000002</v>
      </c>
      <c r="AC49" s="60">
        <v>0</v>
      </c>
      <c r="AD49" s="60">
        <v>4.82</v>
      </c>
      <c r="AE49" s="60">
        <v>7.37</v>
      </c>
      <c r="AF49" s="25">
        <v>3.82</v>
      </c>
      <c r="AG49" s="60">
        <v>4</v>
      </c>
      <c r="AH49" s="25"/>
      <c r="AI49" s="25"/>
      <c r="AJ49" s="25"/>
      <c r="AK49" s="25"/>
      <c r="AL49" s="25"/>
      <c r="AM49" s="25"/>
      <c r="AN49" s="25">
        <v>43196.02</v>
      </c>
      <c r="AO49" s="25"/>
      <c r="AP49" s="25"/>
      <c r="AQ49" s="25">
        <v>44811.47</v>
      </c>
      <c r="AR49" s="25">
        <v>731.07</v>
      </c>
      <c r="AS49" s="25">
        <v>25550.42</v>
      </c>
      <c r="AT49" s="25">
        <v>24660.959999999999</v>
      </c>
      <c r="AU49" s="25">
        <v>4562.2700000000004</v>
      </c>
      <c r="AV49" s="25">
        <v>727.024</v>
      </c>
      <c r="AW49" s="25">
        <v>15646.27</v>
      </c>
      <c r="AX49" s="25">
        <v>15339.75</v>
      </c>
      <c r="AY49" s="25">
        <v>2662.97</v>
      </c>
      <c r="AZ49" s="25">
        <v>105.105</v>
      </c>
      <c r="BA49" s="25">
        <v>167532.01999999999</v>
      </c>
      <c r="BB49" s="25">
        <v>167128.35</v>
      </c>
      <c r="BC49" s="25">
        <v>36142.089999999997</v>
      </c>
      <c r="BD49" s="25"/>
      <c r="BE49" s="25"/>
      <c r="BF49" s="25"/>
      <c r="BG49" s="25"/>
      <c r="BH49" s="25">
        <v>52.976999999999997</v>
      </c>
      <c r="BI49" s="25">
        <v>4049.28</v>
      </c>
      <c r="BJ49" s="25">
        <v>4033.48</v>
      </c>
      <c r="BK49" s="25">
        <v>1444.14</v>
      </c>
      <c r="BL49" s="69">
        <f>SUM(BL207)/AS207*AS49</f>
        <v>27072.765957352654</v>
      </c>
      <c r="BM49" s="69">
        <f>SUM(BM207)/AT207*AT49</f>
        <v>26733.029835688445</v>
      </c>
      <c r="BN49" s="69">
        <f>SUM(BN207)/AU207*AU49</f>
        <v>1617.0991987951279</v>
      </c>
      <c r="BO49" s="25"/>
      <c r="BP49" s="69">
        <f>SUM(BP207)/AW207*AW49</f>
        <v>16132.023089650751</v>
      </c>
      <c r="BQ49" s="69">
        <f>SUM(BQ207)/AX207*AX49</f>
        <v>14988.792396672407</v>
      </c>
      <c r="BR49" s="69">
        <f>SUM(BR207)/AY207*AY49</f>
        <v>909.69774007038234</v>
      </c>
      <c r="BS49" s="25"/>
      <c r="BT49" s="69">
        <f>SUM(BT207)/BA207*BA49</f>
        <v>163716.8182656515</v>
      </c>
      <c r="BU49" s="69">
        <f>SUM(BU207)/BB207*BB49</f>
        <v>186901.82391956943</v>
      </c>
      <c r="BV49" s="85">
        <f>SUM(BV207)/BC207*BC49</f>
        <v>4524.9411933121728</v>
      </c>
      <c r="BW49" s="25"/>
      <c r="BX49" s="25">
        <f>SUM(BX207)/BE207*BE49</f>
        <v>0</v>
      </c>
      <c r="BY49" s="25">
        <f>SUM(BY207)/BF207*BF49</f>
        <v>0</v>
      </c>
      <c r="BZ49" s="25">
        <f>SUM(BZ207)/BG207*BG49</f>
        <v>0</v>
      </c>
      <c r="CA49" s="25"/>
      <c r="CB49" s="69">
        <f>SUM(CB207)/BI207*BI49</f>
        <v>4065.4502462900691</v>
      </c>
      <c r="CC49" s="69">
        <f>SUM(CC207)/BJ207*BJ49</f>
        <v>3994.832653014043</v>
      </c>
      <c r="CD49" s="69">
        <f>SUM(CD207)/BK207*BK49</f>
        <v>570.36466722379862</v>
      </c>
      <c r="CE49" s="25"/>
      <c r="CF49" s="25"/>
      <c r="CG49" s="25"/>
      <c r="CH49" s="25"/>
      <c r="CI49" s="25"/>
      <c r="CJ49" s="25">
        <v>2</v>
      </c>
      <c r="CK49" s="25">
        <v>22743.040000000001</v>
      </c>
      <c r="CL49" s="25">
        <v>56222.38</v>
      </c>
    </row>
    <row r="50" spans="1:90">
      <c r="A50" s="5">
        <v>38</v>
      </c>
      <c r="B50" s="5" t="s">
        <v>78</v>
      </c>
      <c r="C50" s="25"/>
      <c r="D50" s="25"/>
      <c r="E50" s="58">
        <v>42370</v>
      </c>
      <c r="F50" s="58">
        <v>42735</v>
      </c>
      <c r="G50" s="34" t="s">
        <v>273</v>
      </c>
      <c r="H50" s="25">
        <v>29100</v>
      </c>
      <c r="I50" s="34"/>
      <c r="J50" s="34" t="s">
        <v>273</v>
      </c>
      <c r="K50" s="69">
        <v>3283.27</v>
      </c>
      <c r="L50" s="70" t="s">
        <v>273</v>
      </c>
      <c r="M50" s="69">
        <f t="shared" si="4"/>
        <v>52758.3</v>
      </c>
      <c r="N50" s="69">
        <v>27680.82</v>
      </c>
      <c r="O50" s="69">
        <v>14279.04</v>
      </c>
      <c r="P50" s="69">
        <v>10798.44</v>
      </c>
      <c r="Q50" s="69">
        <v>26230.639999999999</v>
      </c>
      <c r="R50" s="69">
        <f t="shared" ref="R50:R59" si="5">SUM(Q50)</f>
        <v>26230.639999999999</v>
      </c>
      <c r="S50" s="69"/>
      <c r="T50" s="69"/>
      <c r="U50" s="69"/>
      <c r="V50" s="69"/>
      <c r="W50" s="69"/>
      <c r="X50" s="69">
        <v>42400</v>
      </c>
      <c r="Y50" s="69"/>
      <c r="Z50" s="69">
        <f t="shared" si="2"/>
        <v>29810.93</v>
      </c>
      <c r="AA50" s="60">
        <v>247.9</v>
      </c>
      <c r="AB50" s="60">
        <f t="shared" si="3"/>
        <v>18.39</v>
      </c>
      <c r="AC50" s="60">
        <v>0</v>
      </c>
      <c r="AD50" s="60">
        <v>4.7300000000000004</v>
      </c>
      <c r="AE50" s="60">
        <v>5.84</v>
      </c>
      <c r="AF50" s="25">
        <v>3.82</v>
      </c>
      <c r="AG50" s="60">
        <v>4</v>
      </c>
      <c r="AH50" s="25"/>
      <c r="AI50" s="25"/>
      <c r="AJ50" s="25"/>
      <c r="AK50" s="25"/>
      <c r="AL50" s="25"/>
      <c r="AM50" s="25"/>
      <c r="AN50" s="25">
        <v>10046.17</v>
      </c>
      <c r="AO50" s="25"/>
      <c r="AP50" s="25"/>
      <c r="AQ50" s="25">
        <v>59618.41</v>
      </c>
      <c r="AR50" s="25">
        <v>99.45</v>
      </c>
      <c r="AS50" s="25">
        <v>3570.75</v>
      </c>
      <c r="AT50" s="25">
        <v>2533.63</v>
      </c>
      <c r="AU50" s="25">
        <v>1218.49</v>
      </c>
      <c r="AV50" s="25">
        <v>99.447000000000003</v>
      </c>
      <c r="AW50" s="25">
        <v>2167.2800000000002</v>
      </c>
      <c r="AX50" s="25">
        <v>1571.66</v>
      </c>
      <c r="AY50" s="25">
        <v>714.29</v>
      </c>
      <c r="AZ50" s="25">
        <v>59.334000000000003</v>
      </c>
      <c r="BA50" s="25">
        <v>94586.36</v>
      </c>
      <c r="BB50" s="25">
        <v>46766.78</v>
      </c>
      <c r="BC50" s="25">
        <v>57539.92</v>
      </c>
      <c r="BD50" s="25"/>
      <c r="BE50" s="25"/>
      <c r="BF50" s="25"/>
      <c r="BG50" s="25"/>
      <c r="BH50" s="25">
        <v>5.6429999999999998</v>
      </c>
      <c r="BI50" s="25">
        <v>432.9</v>
      </c>
      <c r="BJ50" s="25">
        <v>312.98</v>
      </c>
      <c r="BK50" s="25">
        <v>145.71</v>
      </c>
      <c r="BL50" s="69">
        <f>SUM(BL207)/AS207*AS50</f>
        <v>3783.5025429021125</v>
      </c>
      <c r="BM50" s="69">
        <f>SUM(BM207)/AT207*AT50</f>
        <v>2746.5113435403696</v>
      </c>
      <c r="BN50" s="69">
        <f>SUM(BN207)/AU207*AU50</f>
        <v>431.89447418497264</v>
      </c>
      <c r="BO50" s="25"/>
      <c r="BP50" s="69">
        <f>SUM(BP207)/AW207*AW50</f>
        <v>2234.565235147948</v>
      </c>
      <c r="BQ50" s="69">
        <f>SUM(BQ207)/AX207*AX50</f>
        <v>1535.7020458712923</v>
      </c>
      <c r="BR50" s="69">
        <f>SUM(BR207)/AY207*AY50</f>
        <v>244.0087566720141</v>
      </c>
      <c r="BS50" s="25"/>
      <c r="BT50" s="69">
        <f>SUM(BT207)/BA207*BA50</f>
        <v>92432.347622439527</v>
      </c>
      <c r="BU50" s="69">
        <f>SUM(BU207)/BB207*BB50</f>
        <v>52299.902923981725</v>
      </c>
      <c r="BV50" s="85">
        <f>SUM(BV207)/BC207*BC50</f>
        <v>7203.9208099998368</v>
      </c>
      <c r="BW50" s="25"/>
      <c r="BX50" s="25">
        <f>SUM(BX207)/BE207*BE50</f>
        <v>0</v>
      </c>
      <c r="BY50" s="25">
        <f>SUM(BY207)/BF207*BF50</f>
        <v>0</v>
      </c>
      <c r="BZ50" s="25">
        <f>SUM(BZ207)/BG207*BG50</f>
        <v>0</v>
      </c>
      <c r="CA50" s="25"/>
      <c r="CB50" s="69">
        <f>SUM(CB207)/BI207*BI50</f>
        <v>434.62872698824748</v>
      </c>
      <c r="CC50" s="69">
        <f>SUM(CC207)/BJ207*BJ50</f>
        <v>309.98113880330015</v>
      </c>
      <c r="CD50" s="69">
        <f>SUM(CD207)/BK207*BK50</f>
        <v>57.548323335119655</v>
      </c>
      <c r="CE50" s="25"/>
      <c r="CF50" s="25"/>
      <c r="CG50" s="25"/>
      <c r="CH50" s="25"/>
      <c r="CI50" s="25"/>
      <c r="CJ50" s="25">
        <v>2</v>
      </c>
      <c r="CK50" s="25">
        <v>48124.65</v>
      </c>
      <c r="CL50" s="25">
        <v>11.85</v>
      </c>
    </row>
    <row r="51" spans="1:90">
      <c r="A51" s="5">
        <v>39</v>
      </c>
      <c r="B51" s="5" t="s">
        <v>79</v>
      </c>
      <c r="C51" s="25"/>
      <c r="D51" s="25"/>
      <c r="E51" s="58">
        <v>42370</v>
      </c>
      <c r="F51" s="58">
        <v>42735</v>
      </c>
      <c r="G51" s="34" t="s">
        <v>273</v>
      </c>
      <c r="H51" s="25">
        <v>31400</v>
      </c>
      <c r="I51" s="34"/>
      <c r="J51" s="34" t="s">
        <v>273</v>
      </c>
      <c r="K51" s="69">
        <v>36267.53</v>
      </c>
      <c r="L51" s="70" t="s">
        <v>273</v>
      </c>
      <c r="M51" s="69">
        <f t="shared" si="4"/>
        <v>91070.76</v>
      </c>
      <c r="N51" s="69">
        <v>47915.88</v>
      </c>
      <c r="O51" s="69">
        <v>24572.16</v>
      </c>
      <c r="P51" s="69">
        <v>18582.72</v>
      </c>
      <c r="Q51" s="69">
        <v>80166.3</v>
      </c>
      <c r="R51" s="69">
        <f t="shared" si="5"/>
        <v>80166.3</v>
      </c>
      <c r="S51" s="69"/>
      <c r="T51" s="69"/>
      <c r="U51" s="69"/>
      <c r="V51" s="69"/>
      <c r="W51" s="69"/>
      <c r="X51" s="69">
        <v>18700</v>
      </c>
      <c r="Y51" s="69"/>
      <c r="Z51" s="69">
        <f t="shared" si="2"/>
        <v>47171.989999999991</v>
      </c>
      <c r="AA51" s="60">
        <v>426.6</v>
      </c>
      <c r="AB51" s="60">
        <f t="shared" si="3"/>
        <v>19.84</v>
      </c>
      <c r="AC51" s="60">
        <v>0</v>
      </c>
      <c r="AD51" s="60">
        <v>4.82</v>
      </c>
      <c r="AE51" s="60">
        <v>7.2</v>
      </c>
      <c r="AF51" s="25">
        <v>3.82</v>
      </c>
      <c r="AG51" s="60">
        <v>4</v>
      </c>
      <c r="AH51" s="25"/>
      <c r="AI51" s="25"/>
      <c r="AJ51" s="25"/>
      <c r="AK51" s="25"/>
      <c r="AL51" s="25"/>
      <c r="AM51" s="25"/>
      <c r="AN51" s="25">
        <v>74984.45</v>
      </c>
      <c r="AO51" s="25"/>
      <c r="AP51" s="25"/>
      <c r="AQ51" s="25">
        <v>109915.04</v>
      </c>
      <c r="AR51" s="25">
        <v>888.64</v>
      </c>
      <c r="AS51" s="25">
        <v>31042.560000000001</v>
      </c>
      <c r="AT51" s="25">
        <v>27130.19</v>
      </c>
      <c r="AU51" s="25">
        <v>16597.12</v>
      </c>
      <c r="AV51" s="25">
        <v>885.13599999999997</v>
      </c>
      <c r="AW51" s="25">
        <v>19046.28</v>
      </c>
      <c r="AX51" s="25">
        <v>16781.18</v>
      </c>
      <c r="AY51" s="25">
        <v>9080.01</v>
      </c>
      <c r="AZ51" s="25">
        <v>102.127</v>
      </c>
      <c r="BA51" s="25">
        <v>162769.4</v>
      </c>
      <c r="BB51" s="25">
        <v>134441.06</v>
      </c>
      <c r="BC51" s="25">
        <v>82016.23</v>
      </c>
      <c r="BD51" s="25"/>
      <c r="BE51" s="25"/>
      <c r="BF51" s="25"/>
      <c r="BG51" s="25"/>
      <c r="BH51" s="25">
        <v>41.01</v>
      </c>
      <c r="BI51" s="25">
        <v>3137.22</v>
      </c>
      <c r="BJ51" s="25">
        <v>2712.44</v>
      </c>
      <c r="BK51" s="25">
        <v>2221.6799999999998</v>
      </c>
      <c r="BL51" s="69">
        <f>SUM(BL207)/AS207*AS51</f>
        <v>32892.138821869747</v>
      </c>
      <c r="BM51" s="69">
        <f>SUM(BM207)/AT207*AT51</f>
        <v>29409.730145050973</v>
      </c>
      <c r="BN51" s="69">
        <f>SUM(BN207)/AU207*AU51</f>
        <v>5882.8586327215589</v>
      </c>
      <c r="BO51" s="25"/>
      <c r="BP51" s="69">
        <f>SUM(BP207)/AW207*AW51</f>
        <v>19637.589580900323</v>
      </c>
      <c r="BQ51" s="69">
        <f>SUM(BQ207)/AX207*AX51</f>
        <v>16397.243970155385</v>
      </c>
      <c r="BR51" s="69">
        <f>SUM(BR207)/AY207*AY51</f>
        <v>3101.8241199925169</v>
      </c>
      <c r="BS51" s="25"/>
      <c r="BT51" s="69">
        <f>SUM(BT207)/BA207*BA51</f>
        <v>159062.65726999016</v>
      </c>
      <c r="BU51" s="69">
        <f>SUM(BU207)/BB207*BB51</f>
        <v>150347.19916567279</v>
      </c>
      <c r="BV51" s="85">
        <f>SUM(BV207)/BC207*BC51</f>
        <v>10268.321993752039</v>
      </c>
      <c r="BW51" s="25"/>
      <c r="BX51" s="25">
        <f>SUM(BX207)/BE207*BE51</f>
        <v>0</v>
      </c>
      <c r="BY51" s="25">
        <f>SUM(BY207)/BF207*BF51</f>
        <v>0</v>
      </c>
      <c r="BZ51" s="25">
        <f>SUM(BZ207)/BG207*BG51</f>
        <v>0</v>
      </c>
      <c r="CA51" s="25"/>
      <c r="CB51" s="69">
        <f>SUM(CB207)/BI207*BI51</f>
        <v>3149.7480593256405</v>
      </c>
      <c r="CC51" s="69">
        <f>SUM(CC207)/BJ207*BJ51</f>
        <v>2686.450380649318</v>
      </c>
      <c r="CD51" s="69">
        <f>SUM(CD207)/BK207*BK51</f>
        <v>877.454937802269</v>
      </c>
      <c r="CE51" s="25"/>
      <c r="CF51" s="25"/>
      <c r="CG51" s="25"/>
      <c r="CH51" s="25"/>
      <c r="CI51" s="25"/>
      <c r="CJ51" s="25">
        <v>2</v>
      </c>
      <c r="CK51" s="25">
        <v>53062.21</v>
      </c>
      <c r="CL51" s="25">
        <v>14615.67</v>
      </c>
    </row>
    <row r="52" spans="1:90">
      <c r="A52" s="5">
        <v>40</v>
      </c>
      <c r="B52" s="5" t="s">
        <v>80</v>
      </c>
      <c r="C52" s="25"/>
      <c r="D52" s="25"/>
      <c r="E52" s="58">
        <v>42370</v>
      </c>
      <c r="F52" s="58">
        <v>42735</v>
      </c>
      <c r="G52" s="34" t="s">
        <v>273</v>
      </c>
      <c r="H52" s="25">
        <v>23500</v>
      </c>
      <c r="I52" s="34"/>
      <c r="J52" s="34" t="s">
        <v>273</v>
      </c>
      <c r="K52" s="69">
        <v>64230.559999999998</v>
      </c>
      <c r="L52" s="70" t="s">
        <v>273</v>
      </c>
      <c r="M52" s="69">
        <f t="shared" si="4"/>
        <v>170700.00000000003</v>
      </c>
      <c r="N52" s="69">
        <v>89812.38</v>
      </c>
      <c r="O52" s="69">
        <v>46057.08</v>
      </c>
      <c r="P52" s="69">
        <v>34830.54</v>
      </c>
      <c r="Q52" s="69">
        <v>160420.19</v>
      </c>
      <c r="R52" s="69">
        <f t="shared" si="5"/>
        <v>160420.19</v>
      </c>
      <c r="S52" s="69"/>
      <c r="T52" s="69"/>
      <c r="U52" s="69"/>
      <c r="V52" s="69"/>
      <c r="W52" s="69"/>
      <c r="X52" s="69">
        <v>45600</v>
      </c>
      <c r="Y52" s="69"/>
      <c r="Z52" s="69">
        <f t="shared" si="2"/>
        <v>74510.370000000024</v>
      </c>
      <c r="AA52" s="60">
        <v>799.62</v>
      </c>
      <c r="AB52" s="60">
        <f t="shared" si="3"/>
        <v>20.18</v>
      </c>
      <c r="AC52" s="60">
        <v>0</v>
      </c>
      <c r="AD52" s="60">
        <v>4.82</v>
      </c>
      <c r="AE52" s="60">
        <v>7.54</v>
      </c>
      <c r="AF52" s="25">
        <v>3.82</v>
      </c>
      <c r="AG52" s="60">
        <v>4</v>
      </c>
      <c r="AH52" s="25"/>
      <c r="AI52" s="25"/>
      <c r="AJ52" s="25"/>
      <c r="AK52" s="25"/>
      <c r="AL52" s="25"/>
      <c r="AM52" s="25"/>
      <c r="AN52" s="25">
        <v>153694.70000000001</v>
      </c>
      <c r="AO52" s="25"/>
      <c r="AP52" s="25"/>
      <c r="AQ52" s="25">
        <v>197369.53</v>
      </c>
      <c r="AR52" s="25">
        <v>1731.63</v>
      </c>
      <c r="AS52" s="25">
        <v>60367.69</v>
      </c>
      <c r="AT52" s="25">
        <v>51457.53</v>
      </c>
      <c r="AU52" s="25">
        <v>32935.199999999997</v>
      </c>
      <c r="AV52" s="25">
        <v>1723.403</v>
      </c>
      <c r="AW52" s="25">
        <v>37048.519999999997</v>
      </c>
      <c r="AX52" s="25">
        <v>31712.52</v>
      </c>
      <c r="AY52" s="25">
        <v>19980.36</v>
      </c>
      <c r="AZ52" s="25">
        <v>191.405</v>
      </c>
      <c r="BA52" s="25">
        <v>305091.43</v>
      </c>
      <c r="BB52" s="25">
        <v>276483.59999999998</v>
      </c>
      <c r="BC52" s="25">
        <v>140071.71</v>
      </c>
      <c r="BD52" s="25"/>
      <c r="BE52" s="25"/>
      <c r="BF52" s="25"/>
      <c r="BG52" s="25"/>
      <c r="BH52" s="25">
        <v>99.921000000000006</v>
      </c>
      <c r="BI52" s="25">
        <v>7638.07</v>
      </c>
      <c r="BJ52" s="25">
        <v>6799.23</v>
      </c>
      <c r="BK52" s="25">
        <v>4382.26</v>
      </c>
      <c r="BL52" s="69">
        <f>SUM(BL207)/AS207*AS52</f>
        <v>63964.519673493363</v>
      </c>
      <c r="BM52" s="69">
        <f>SUM(BM207)/AT207*AT52</f>
        <v>55781.108471074651</v>
      </c>
      <c r="BN52" s="69">
        <f>SUM(BN207)/AU207*AU52</f>
        <v>11673.900389971941</v>
      </c>
      <c r="BO52" s="25"/>
      <c r="BP52" s="69">
        <f>SUM(BP207)/AW207*AW52</f>
        <v>38198.725963273522</v>
      </c>
      <c r="BQ52" s="69">
        <f>SUM(BQ207)/AX207*AX52</f>
        <v>30986.97036492261</v>
      </c>
      <c r="BR52" s="69">
        <f>SUM(BR207)/AY207*AY52</f>
        <v>6825.4949690731273</v>
      </c>
      <c r="BS52" s="25"/>
      <c r="BT52" s="69">
        <f>SUM(BT207)/BA207*BA52</f>
        <v>298143.59189197229</v>
      </c>
      <c r="BU52" s="69">
        <f>SUM(BU207)/BB207*BB52</f>
        <v>309195.2330280809</v>
      </c>
      <c r="BV52" s="85">
        <f>SUM(BV207)/BC207*BC52</f>
        <v>17536.790224269727</v>
      </c>
      <c r="BW52" s="25"/>
      <c r="BX52" s="25">
        <f>SUM(BX207)/BE207*BE52</f>
        <v>0</v>
      </c>
      <c r="BY52" s="25">
        <f>SUM(BY207)/BF207*BF52</f>
        <v>0</v>
      </c>
      <c r="BZ52" s="25">
        <f>SUM(BZ207)/BG207*BG52</f>
        <v>0</v>
      </c>
      <c r="CA52" s="25"/>
      <c r="CB52" s="69">
        <f>SUM(CB207)/BI207*BI52</f>
        <v>7668.571588697444</v>
      </c>
      <c r="CC52" s="69">
        <f>SUM(CC207)/BJ207*BJ52</f>
        <v>6734.0822365185077</v>
      </c>
      <c r="CD52" s="69">
        <f>SUM(CD207)/BK207*BK52</f>
        <v>1730.7783640008336</v>
      </c>
      <c r="CE52" s="25"/>
      <c r="CF52" s="25"/>
      <c r="CG52" s="25"/>
      <c r="CH52" s="25"/>
      <c r="CI52" s="25"/>
      <c r="CJ52" s="25">
        <v>7</v>
      </c>
      <c r="CK52" s="25">
        <v>133802.82999999999</v>
      </c>
      <c r="CL52" s="25">
        <v>60192.94</v>
      </c>
    </row>
    <row r="53" spans="1:90">
      <c r="A53" s="5">
        <v>41</v>
      </c>
      <c r="B53" s="5" t="s">
        <v>81</v>
      </c>
      <c r="C53" s="25"/>
      <c r="D53" s="25"/>
      <c r="E53" s="58">
        <v>42370</v>
      </c>
      <c r="F53" s="58">
        <v>42735</v>
      </c>
      <c r="G53" s="34" t="s">
        <v>273</v>
      </c>
      <c r="H53" s="25">
        <v>13500</v>
      </c>
      <c r="I53" s="34"/>
      <c r="J53" s="34" t="s">
        <v>273</v>
      </c>
      <c r="K53" s="69">
        <v>7378.71</v>
      </c>
      <c r="L53" s="70" t="s">
        <v>273</v>
      </c>
      <c r="M53" s="69">
        <f t="shared" si="4"/>
        <v>92045.040000000008</v>
      </c>
      <c r="N53" s="69">
        <v>48293.16</v>
      </c>
      <c r="O53" s="69">
        <v>24912</v>
      </c>
      <c r="P53" s="69">
        <v>18839.88</v>
      </c>
      <c r="Q53" s="69">
        <v>82573.38</v>
      </c>
      <c r="R53" s="69">
        <f t="shared" si="5"/>
        <v>82573.38</v>
      </c>
      <c r="S53" s="69"/>
      <c r="T53" s="69"/>
      <c r="U53" s="69"/>
      <c r="V53" s="69"/>
      <c r="W53" s="69"/>
      <c r="X53" s="69">
        <v>4500</v>
      </c>
      <c r="Y53" s="69"/>
      <c r="Z53" s="69">
        <f t="shared" si="2"/>
        <v>16850.37000000001</v>
      </c>
      <c r="AA53" s="60">
        <v>432.5</v>
      </c>
      <c r="AB53" s="60">
        <f t="shared" si="3"/>
        <v>19.84</v>
      </c>
      <c r="AC53" s="60">
        <v>0</v>
      </c>
      <c r="AD53" s="60">
        <v>4.7300000000000004</v>
      </c>
      <c r="AE53" s="60">
        <v>7.29</v>
      </c>
      <c r="AF53" s="25">
        <v>3.82</v>
      </c>
      <c r="AG53" s="60">
        <v>4</v>
      </c>
      <c r="AH53" s="25"/>
      <c r="AI53" s="25"/>
      <c r="AJ53" s="25"/>
      <c r="AK53" s="25"/>
      <c r="AL53" s="25"/>
      <c r="AM53" s="25"/>
      <c r="AN53" s="25">
        <v>21512.77</v>
      </c>
      <c r="AO53" s="25"/>
      <c r="AP53" s="25"/>
      <c r="AQ53" s="25">
        <v>48418.27</v>
      </c>
      <c r="AR53" s="25">
        <v>764.97</v>
      </c>
      <c r="AS53" s="25">
        <v>30135.08</v>
      </c>
      <c r="AT53" s="25">
        <v>26892.32</v>
      </c>
      <c r="AU53" s="25">
        <v>6906.46</v>
      </c>
      <c r="AV53" s="25">
        <v>761.12400000000002</v>
      </c>
      <c r="AW53" s="25">
        <v>18703.64</v>
      </c>
      <c r="AX53" s="25">
        <v>16952.21</v>
      </c>
      <c r="AY53" s="25">
        <v>4142.1000000000004</v>
      </c>
      <c r="AZ53" s="25">
        <v>103.538</v>
      </c>
      <c r="BA53" s="25">
        <v>165020.5</v>
      </c>
      <c r="BB53" s="25">
        <v>143406.92000000001</v>
      </c>
      <c r="BC53" s="25">
        <v>36623.019999999997</v>
      </c>
      <c r="BD53" s="25"/>
      <c r="BE53" s="25"/>
      <c r="BF53" s="25"/>
      <c r="BG53" s="25"/>
      <c r="BH53" s="25">
        <v>59.503999999999998</v>
      </c>
      <c r="BI53" s="25">
        <v>4549.01</v>
      </c>
      <c r="BJ53" s="25">
        <v>4251.28</v>
      </c>
      <c r="BK53" s="25">
        <v>746.69</v>
      </c>
      <c r="BL53" s="69">
        <f>SUM(BL207)/AS207*AS53</f>
        <v>31930.589318927003</v>
      </c>
      <c r="BM53" s="69">
        <f>SUM(BM207)/AT207*AT53</f>
        <v>29151.873767723602</v>
      </c>
      <c r="BN53" s="69">
        <f>SUM(BN207)/AU207*AU53</f>
        <v>2447.9986788398314</v>
      </c>
      <c r="BO53" s="25"/>
      <c r="BP53" s="69">
        <f>SUM(BP207)/AW207*AW53</f>
        <v>19284.312001551509</v>
      </c>
      <c r="BQ53" s="69">
        <f>SUM(BQ207)/AX207*AX53</f>
        <v>16564.36098077178</v>
      </c>
      <c r="BR53" s="69">
        <f>SUM(BR207)/AY207*AY53</f>
        <v>1414.9836495137126</v>
      </c>
      <c r="BS53" s="25"/>
      <c r="BT53" s="69">
        <f>SUM(BT207)/BA207*BA53</f>
        <v>161262.49303629805</v>
      </c>
      <c r="BU53" s="69">
        <f>SUM(BU207)/BB207*BB53</f>
        <v>160373.8378957716</v>
      </c>
      <c r="BV53" s="85">
        <f>SUM(BV207)/BC207*BC53</f>
        <v>4585.1529842766586</v>
      </c>
      <c r="BW53" s="25"/>
      <c r="BX53" s="25">
        <f>SUM(BX207)/BE207*BE53</f>
        <v>0</v>
      </c>
      <c r="BY53" s="25">
        <f>SUM(BY207)/BF207*BF53</f>
        <v>0</v>
      </c>
      <c r="BZ53" s="25">
        <f>SUM(BZ207)/BG207*BG53</f>
        <v>0</v>
      </c>
      <c r="CA53" s="25"/>
      <c r="CB53" s="69">
        <f>SUM(CB207)/BI207*BI53</f>
        <v>4567.1758497500759</v>
      </c>
      <c r="CC53" s="69">
        <f>SUM(CC207)/BJ207*BJ53</f>
        <v>4210.5457721633775</v>
      </c>
      <c r="CD53" s="69">
        <f>SUM(CD207)/BK207*BK53</f>
        <v>294.90602944959505</v>
      </c>
      <c r="CE53" s="25"/>
      <c r="CF53" s="25"/>
      <c r="CG53" s="25"/>
      <c r="CH53" s="25"/>
      <c r="CI53" s="25"/>
      <c r="CJ53" s="25">
        <v>1</v>
      </c>
      <c r="CK53" s="25">
        <v>23808.22</v>
      </c>
      <c r="CL53" s="25">
        <v>0</v>
      </c>
    </row>
    <row r="54" spans="1:90">
      <c r="A54" s="5">
        <v>42</v>
      </c>
      <c r="B54" s="5" t="s">
        <v>82</v>
      </c>
      <c r="C54" s="25"/>
      <c r="D54" s="25"/>
      <c r="E54" s="58">
        <v>42370</v>
      </c>
      <c r="F54" s="58">
        <v>42735</v>
      </c>
      <c r="G54" s="34" t="s">
        <v>273</v>
      </c>
      <c r="H54" s="25">
        <v>15400</v>
      </c>
      <c r="I54" s="34"/>
      <c r="J54" s="34" t="s">
        <v>273</v>
      </c>
      <c r="K54" s="69">
        <v>4352.38</v>
      </c>
      <c r="L54" s="70" t="s">
        <v>273</v>
      </c>
      <c r="M54" s="69">
        <f t="shared" si="4"/>
        <v>90087</v>
      </c>
      <c r="N54" s="69">
        <v>47265.96</v>
      </c>
      <c r="O54" s="69">
        <v>24382.080000000002</v>
      </c>
      <c r="P54" s="69">
        <v>18438.96</v>
      </c>
      <c r="Q54" s="69">
        <v>87295.66</v>
      </c>
      <c r="R54" s="69">
        <f t="shared" si="5"/>
        <v>87295.66</v>
      </c>
      <c r="S54" s="69"/>
      <c r="T54" s="69"/>
      <c r="U54" s="69"/>
      <c r="V54" s="69"/>
      <c r="W54" s="69"/>
      <c r="X54" s="69">
        <v>32900</v>
      </c>
      <c r="Y54" s="69"/>
      <c r="Z54" s="69">
        <f t="shared" si="2"/>
        <v>7143.7200000000012</v>
      </c>
      <c r="AA54" s="60">
        <v>423.3</v>
      </c>
      <c r="AB54" s="60">
        <f t="shared" si="3"/>
        <v>19.27</v>
      </c>
      <c r="AC54" s="60">
        <v>0</v>
      </c>
      <c r="AD54" s="60">
        <v>4.7300000000000004</v>
      </c>
      <c r="AE54" s="60">
        <v>6.72</v>
      </c>
      <c r="AF54" s="25">
        <v>3.82</v>
      </c>
      <c r="AG54" s="60">
        <v>4</v>
      </c>
      <c r="AH54" s="25"/>
      <c r="AI54" s="25"/>
      <c r="AJ54" s="25"/>
      <c r="AK54" s="25"/>
      <c r="AL54" s="25"/>
      <c r="AM54" s="25"/>
      <c r="AN54" s="25">
        <v>15085.26</v>
      </c>
      <c r="AO54" s="25"/>
      <c r="AP54" s="25"/>
      <c r="AQ54" s="25">
        <v>25433.64</v>
      </c>
      <c r="AR54" s="25">
        <v>873.53</v>
      </c>
      <c r="AS54" s="25">
        <v>30538.34</v>
      </c>
      <c r="AT54" s="25">
        <v>28766.38</v>
      </c>
      <c r="AU54" s="25">
        <v>2986.93</v>
      </c>
      <c r="AV54" s="25">
        <v>871.23500000000001</v>
      </c>
      <c r="AW54" s="25">
        <v>18754.82</v>
      </c>
      <c r="AX54" s="25">
        <v>17816.25</v>
      </c>
      <c r="AY54" s="25">
        <v>1733.44</v>
      </c>
      <c r="AZ54" s="25">
        <v>100.381</v>
      </c>
      <c r="BA54" s="25">
        <v>159917.43</v>
      </c>
      <c r="BB54" s="25">
        <v>152433</v>
      </c>
      <c r="BC54" s="25">
        <v>20389.099999999999</v>
      </c>
      <c r="BD54" s="25"/>
      <c r="BE54" s="25"/>
      <c r="BF54" s="25"/>
      <c r="BG54" s="25"/>
      <c r="BH54" s="25">
        <v>45.143999999999998</v>
      </c>
      <c r="BI54" s="25">
        <v>3450.72</v>
      </c>
      <c r="BJ54" s="25">
        <v>3297.3</v>
      </c>
      <c r="BK54" s="25">
        <v>324.17</v>
      </c>
      <c r="BL54" s="69">
        <f>SUM(BL207)/AS207*AS54</f>
        <v>32357.876369392787</v>
      </c>
      <c r="BM54" s="69">
        <f>SUM(BM207)/AT207*AT54</f>
        <v>31183.396542744133</v>
      </c>
      <c r="BN54" s="69">
        <f>SUM(BN207)/AU207*AU54</f>
        <v>1058.7190389558555</v>
      </c>
      <c r="BO54" s="25"/>
      <c r="BP54" s="69">
        <f>SUM(BP207)/AW207*AW54</f>
        <v>19337.080932531757</v>
      </c>
      <c r="BQ54" s="69">
        <f>SUM(BQ207)/AX207*AX54</f>
        <v>17408.632639854935</v>
      </c>
      <c r="BR54" s="69">
        <f>SUM(BR207)/AY207*AY54</f>
        <v>592.16080186693944</v>
      </c>
      <c r="BS54" s="25"/>
      <c r="BT54" s="69">
        <f>SUM(BT207)/BA207*BA54</f>
        <v>156275.6350984131</v>
      </c>
      <c r="BU54" s="69">
        <f>SUM(BU207)/BB207*BB54</f>
        <v>170467.8214410166</v>
      </c>
      <c r="BV54" s="85">
        <f>SUM(BV207)/BC207*BC54</f>
        <v>2552.6879736219248</v>
      </c>
      <c r="BW54" s="25"/>
      <c r="BX54" s="25">
        <f>SUM(BX207)/BE207*BE54</f>
        <v>0</v>
      </c>
      <c r="BY54" s="25">
        <f>SUM(BY207)/BF207*BF54</f>
        <v>0</v>
      </c>
      <c r="BZ54" s="25">
        <f>SUM(BZ207)/BG207*BG54</f>
        <v>0</v>
      </c>
      <c r="CA54" s="25"/>
      <c r="CB54" s="69">
        <f>SUM(CB207)/BI207*BI54</f>
        <v>3464.4999787315437</v>
      </c>
      <c r="CC54" s="69">
        <f>SUM(CC207)/BJ207*BJ54</f>
        <v>3265.7064635955066</v>
      </c>
      <c r="CD54" s="69">
        <f>SUM(CD207)/BK207*BK54</f>
        <v>128.03129487026104</v>
      </c>
      <c r="CE54" s="25"/>
      <c r="CF54" s="25"/>
      <c r="CG54" s="25"/>
      <c r="CH54" s="25"/>
      <c r="CI54" s="25"/>
      <c r="CJ54" s="25">
        <v>1</v>
      </c>
      <c r="CK54" s="25">
        <v>16294.25</v>
      </c>
      <c r="CL54" s="25">
        <v>16294.25</v>
      </c>
    </row>
    <row r="55" spans="1:90">
      <c r="A55" s="5">
        <v>43</v>
      </c>
      <c r="B55" s="5" t="s">
        <v>83</v>
      </c>
      <c r="C55" s="25"/>
      <c r="D55" s="25"/>
      <c r="E55" s="58">
        <v>42370</v>
      </c>
      <c r="F55" s="58">
        <v>42735</v>
      </c>
      <c r="G55" s="34" t="s">
        <v>273</v>
      </c>
      <c r="H55" s="25">
        <v>-20300</v>
      </c>
      <c r="I55" s="34"/>
      <c r="J55" s="34" t="s">
        <v>273</v>
      </c>
      <c r="K55" s="69">
        <v>14744.27</v>
      </c>
      <c r="L55" s="70" t="s">
        <v>273</v>
      </c>
      <c r="M55" s="69">
        <f t="shared" si="4"/>
        <v>91321.739999999991</v>
      </c>
      <c r="N55" s="69">
        <v>47913.96</v>
      </c>
      <c r="O55" s="69">
        <v>24716.16</v>
      </c>
      <c r="P55" s="69">
        <v>18691.62</v>
      </c>
      <c r="Q55" s="69">
        <v>84678.77</v>
      </c>
      <c r="R55" s="69">
        <f t="shared" si="5"/>
        <v>84678.77</v>
      </c>
      <c r="S55" s="69"/>
      <c r="T55" s="69"/>
      <c r="U55" s="69"/>
      <c r="V55" s="69"/>
      <c r="W55" s="69"/>
      <c r="X55" s="69">
        <v>-200</v>
      </c>
      <c r="Y55" s="69"/>
      <c r="Z55" s="69">
        <f t="shared" si="2"/>
        <v>21387.239999999991</v>
      </c>
      <c r="AA55" s="60">
        <v>429.1</v>
      </c>
      <c r="AB55" s="60">
        <f t="shared" si="3"/>
        <v>19.96</v>
      </c>
      <c r="AC55" s="60">
        <v>0</v>
      </c>
      <c r="AD55" s="60">
        <v>4.7300000000000004</v>
      </c>
      <c r="AE55" s="60">
        <v>7.41</v>
      </c>
      <c r="AF55" s="25">
        <v>3.82</v>
      </c>
      <c r="AG55" s="60">
        <v>4</v>
      </c>
      <c r="AH55" s="25"/>
      <c r="AI55" s="25"/>
      <c r="AJ55" s="25"/>
      <c r="AK55" s="25"/>
      <c r="AL55" s="25"/>
      <c r="AM55" s="25"/>
      <c r="AN55" s="25">
        <v>45387.39</v>
      </c>
      <c r="AO55" s="25"/>
      <c r="AP55" s="25"/>
      <c r="AQ55" s="25">
        <v>74439.31</v>
      </c>
      <c r="AR55" s="25">
        <v>816.5</v>
      </c>
      <c r="AS55" s="25">
        <v>28505.02</v>
      </c>
      <c r="AT55" s="25">
        <v>19389.2</v>
      </c>
      <c r="AU55" s="25">
        <v>17719.080000000002</v>
      </c>
      <c r="AV55" s="25">
        <v>812.375</v>
      </c>
      <c r="AW55" s="25">
        <v>17474.89</v>
      </c>
      <c r="AX55" s="25">
        <v>12086.98</v>
      </c>
      <c r="AY55" s="25">
        <v>10845.27</v>
      </c>
      <c r="AZ55" s="25">
        <v>102.71299999999999</v>
      </c>
      <c r="BA55" s="25">
        <v>163723.25</v>
      </c>
      <c r="BB55" s="25">
        <v>149933.34</v>
      </c>
      <c r="BC55" s="25">
        <v>43838.07</v>
      </c>
      <c r="BD55" s="25"/>
      <c r="BE55" s="25"/>
      <c r="BF55" s="25"/>
      <c r="BG55" s="25"/>
      <c r="BH55" s="25">
        <v>54.286000000000001</v>
      </c>
      <c r="BI55" s="25">
        <v>4151.01</v>
      </c>
      <c r="BJ55" s="25">
        <v>3392.73</v>
      </c>
      <c r="BK55" s="25">
        <v>2036.89</v>
      </c>
      <c r="BL55" s="69">
        <f>SUM(BL207)/AS207*AS55</f>
        <v>30203.407030869024</v>
      </c>
      <c r="BM55" s="69">
        <f>SUM(BM207)/AT207*AT55</f>
        <v>21018.324594424968</v>
      </c>
      <c r="BN55" s="69">
        <f>SUM(BN207)/AU207*AU55</f>
        <v>6280.5379934521134</v>
      </c>
      <c r="BO55" s="25"/>
      <c r="BP55" s="69">
        <f>SUM(BP207)/AW207*AW55</f>
        <v>18017.414308273281</v>
      </c>
      <c r="BQ55" s="69">
        <f>SUM(BQ207)/AX207*AX55</f>
        <v>11810.442407648849</v>
      </c>
      <c r="BR55" s="69">
        <f>SUM(BR207)/AY207*AY55</f>
        <v>3704.8549587314601</v>
      </c>
      <c r="BS55" s="25"/>
      <c r="BT55" s="69">
        <f>SUM(BT207)/BA207*BA55</f>
        <v>159994.78527216369</v>
      </c>
      <c r="BU55" s="69">
        <f>SUM(BU207)/BB207*BB55</f>
        <v>167672.4189065047</v>
      </c>
      <c r="BV55" s="85">
        <f>SUM(BV207)/BC207*BC55</f>
        <v>5488.4675672685944</v>
      </c>
      <c r="BW55" s="25"/>
      <c r="BX55" s="25">
        <f>SUM(BX207)/BE207*BE55</f>
        <v>0</v>
      </c>
      <c r="BY55" s="25">
        <f>SUM(BY207)/BF207*BF55</f>
        <v>0</v>
      </c>
      <c r="BZ55" s="25">
        <f>SUM(BZ207)/BG207*BG55</f>
        <v>0</v>
      </c>
      <c r="CA55" s="25"/>
      <c r="CB55" s="69">
        <f>SUM(CB207)/BI207*BI55</f>
        <v>4167.5864911422623</v>
      </c>
      <c r="CC55" s="69">
        <f>SUM(CC207)/BJ207*BJ55</f>
        <v>3360.2220878398639</v>
      </c>
      <c r="CD55" s="69">
        <f>SUM(CD207)/BK207*BK55</f>
        <v>804.4719258669403</v>
      </c>
      <c r="CE55" s="25"/>
      <c r="CF55" s="25"/>
      <c r="CG55" s="25"/>
      <c r="CH55" s="25"/>
      <c r="CI55" s="25"/>
      <c r="CJ55" s="25">
        <v>2</v>
      </c>
      <c r="CK55" s="25">
        <v>28935.88</v>
      </c>
      <c r="CL55" s="25">
        <v>13345.71</v>
      </c>
    </row>
    <row r="56" spans="1:90">
      <c r="A56" s="5">
        <v>44</v>
      </c>
      <c r="B56" s="5" t="s">
        <v>84</v>
      </c>
      <c r="C56" s="25"/>
      <c r="D56" s="25"/>
      <c r="E56" s="58">
        <v>42370</v>
      </c>
      <c r="F56" s="58">
        <v>42735</v>
      </c>
      <c r="G56" s="34" t="s">
        <v>273</v>
      </c>
      <c r="H56" s="25">
        <v>-1000</v>
      </c>
      <c r="I56" s="34"/>
      <c r="J56" s="34" t="s">
        <v>273</v>
      </c>
      <c r="K56" s="69">
        <v>5796.03</v>
      </c>
      <c r="L56" s="70" t="s">
        <v>273</v>
      </c>
      <c r="M56" s="69">
        <f t="shared" si="4"/>
        <v>90448.799999999988</v>
      </c>
      <c r="N56" s="69">
        <v>47455.68</v>
      </c>
      <c r="O56" s="69">
        <v>24480</v>
      </c>
      <c r="P56" s="69">
        <v>18513.12</v>
      </c>
      <c r="Q56" s="69">
        <v>90746.96</v>
      </c>
      <c r="R56" s="69">
        <f t="shared" si="5"/>
        <v>90746.96</v>
      </c>
      <c r="S56" s="69"/>
      <c r="T56" s="69"/>
      <c r="U56" s="69"/>
      <c r="V56" s="69"/>
      <c r="W56" s="69"/>
      <c r="X56" s="69">
        <v>19700</v>
      </c>
      <c r="Y56" s="69"/>
      <c r="Z56" s="69">
        <f t="shared" si="2"/>
        <v>5497.8699999999808</v>
      </c>
      <c r="AA56" s="60">
        <v>425</v>
      </c>
      <c r="AB56" s="60">
        <f t="shared" si="3"/>
        <v>19.98</v>
      </c>
      <c r="AC56" s="60">
        <v>0</v>
      </c>
      <c r="AD56" s="60">
        <v>4.7300000000000004</v>
      </c>
      <c r="AE56" s="60">
        <v>7.43</v>
      </c>
      <c r="AF56" s="25">
        <v>3.82</v>
      </c>
      <c r="AG56" s="60">
        <v>4</v>
      </c>
      <c r="AH56" s="25"/>
      <c r="AI56" s="25"/>
      <c r="AJ56" s="25"/>
      <c r="AK56" s="25"/>
      <c r="AL56" s="25"/>
      <c r="AM56" s="25"/>
      <c r="AN56" s="25">
        <v>20727.71</v>
      </c>
      <c r="AO56" s="25"/>
      <c r="AP56" s="25"/>
      <c r="AQ56" s="25">
        <v>20883.07</v>
      </c>
      <c r="AR56" s="25">
        <v>1092.45</v>
      </c>
      <c r="AS56" s="25">
        <v>38097.230000000003</v>
      </c>
      <c r="AT56" s="25">
        <v>37710.129999999997</v>
      </c>
      <c r="AU56" s="25">
        <v>2418.64</v>
      </c>
      <c r="AV56" s="25">
        <v>1088.309</v>
      </c>
      <c r="AW56" s="25">
        <v>23400.1</v>
      </c>
      <c r="AX56" s="25">
        <v>23344.12</v>
      </c>
      <c r="AY56" s="25">
        <v>1385.07</v>
      </c>
      <c r="AZ56" s="25">
        <v>101.739</v>
      </c>
      <c r="BA56" s="25">
        <v>162158.96</v>
      </c>
      <c r="BB56" s="25">
        <v>162450.6</v>
      </c>
      <c r="BC56" s="25">
        <v>16893.39</v>
      </c>
      <c r="BD56" s="25"/>
      <c r="BE56" s="25"/>
      <c r="BF56" s="25"/>
      <c r="BG56" s="25"/>
      <c r="BH56" s="25">
        <v>43.283999999999999</v>
      </c>
      <c r="BI56" s="25">
        <v>3308.65</v>
      </c>
      <c r="BJ56" s="25">
        <v>3304.73</v>
      </c>
      <c r="BK56" s="25">
        <v>165.97</v>
      </c>
      <c r="BL56" s="69">
        <f>SUM(BL207)/AS207*AS56</f>
        <v>40367.14039978342</v>
      </c>
      <c r="BM56" s="69">
        <f>SUM(BM207)/AT207*AT56</f>
        <v>40878.620718645579</v>
      </c>
      <c r="BN56" s="69">
        <f>SUM(BN207)/AU207*AU56</f>
        <v>857.28832492900403</v>
      </c>
      <c r="BO56" s="25"/>
      <c r="BP56" s="69">
        <f>SUM(BP207)/AW207*AW56</f>
        <v>24126.577995914457</v>
      </c>
      <c r="BQ56" s="69">
        <f>SUM(BQ207)/AX207*AX56</f>
        <v>22810.030695611611</v>
      </c>
      <c r="BR56" s="69">
        <f>SUM(BR207)/AY207*AY56</f>
        <v>473.15405312087046</v>
      </c>
      <c r="BS56" s="25"/>
      <c r="BT56" s="69">
        <f>SUM(BT207)/BA207*BA56</f>
        <v>158466.11880204783</v>
      </c>
      <c r="BU56" s="69">
        <f>SUM(BU207)/BB207*BB56</f>
        <v>181670.63479552337</v>
      </c>
      <c r="BV56" s="85">
        <f>SUM(BV207)/BC207*BC56</f>
        <v>2115.0297701568429</v>
      </c>
      <c r="BW56" s="25"/>
      <c r="BX56" s="25">
        <f>SUM(BX207)/BE207*BE56</f>
        <v>0</v>
      </c>
      <c r="BY56" s="25">
        <f>SUM(BY207)/BF207*BF56</f>
        <v>0</v>
      </c>
      <c r="BZ56" s="25">
        <f>SUM(BZ207)/BG207*BG56</f>
        <v>0</v>
      </c>
      <c r="CA56" s="25"/>
      <c r="CB56" s="69">
        <f>SUM(CB207)/BI207*BI56</f>
        <v>3321.8626416023681</v>
      </c>
      <c r="CC56" s="69">
        <f>SUM(CC207)/BJ207*BJ56</f>
        <v>3273.0652720219509</v>
      </c>
      <c r="CD56" s="69">
        <f>SUM(CD207)/BK207*BK56</f>
        <v>65.55003242007966</v>
      </c>
      <c r="CE56" s="25"/>
      <c r="CF56" s="25"/>
      <c r="CG56" s="25"/>
      <c r="CH56" s="25"/>
      <c r="CI56" s="25"/>
      <c r="CJ56" s="25">
        <v>1</v>
      </c>
      <c r="CK56" s="25">
        <v>15772.16</v>
      </c>
      <c r="CL56" s="25">
        <v>15772.16</v>
      </c>
    </row>
    <row r="57" spans="1:90">
      <c r="A57" s="5">
        <v>45</v>
      </c>
      <c r="B57" s="5" t="s">
        <v>85</v>
      </c>
      <c r="C57" s="25"/>
      <c r="D57" s="25"/>
      <c r="E57" s="58">
        <v>42370</v>
      </c>
      <c r="F57" s="58">
        <v>42735</v>
      </c>
      <c r="G57" s="34" t="s">
        <v>273</v>
      </c>
      <c r="H57" s="25">
        <v>48700</v>
      </c>
      <c r="I57" s="34"/>
      <c r="J57" s="34" t="s">
        <v>273</v>
      </c>
      <c r="K57" s="69">
        <v>21531.53</v>
      </c>
      <c r="L57" s="70" t="s">
        <v>273</v>
      </c>
      <c r="M57" s="69">
        <f t="shared" si="4"/>
        <v>77187.360000000001</v>
      </c>
      <c r="N57" s="69">
        <v>42532.92</v>
      </c>
      <c r="O57" s="69">
        <v>15962.52</v>
      </c>
      <c r="P57" s="69">
        <v>18691.919999999998</v>
      </c>
      <c r="Q57" s="69">
        <v>87063.86</v>
      </c>
      <c r="R57" s="69">
        <f t="shared" si="5"/>
        <v>87063.86</v>
      </c>
      <c r="S57" s="69"/>
      <c r="T57" s="69"/>
      <c r="U57" s="69"/>
      <c r="V57" s="69"/>
      <c r="W57" s="69"/>
      <c r="X57" s="69">
        <v>59500</v>
      </c>
      <c r="Y57" s="69"/>
      <c r="Z57" s="69">
        <f t="shared" si="2"/>
        <v>11655.029999999999</v>
      </c>
      <c r="AA57" s="60">
        <v>429.1</v>
      </c>
      <c r="AB57" s="60">
        <f t="shared" si="3"/>
        <v>17.220000000000002</v>
      </c>
      <c r="AC57" s="60">
        <v>0</v>
      </c>
      <c r="AD57" s="60">
        <v>3.66</v>
      </c>
      <c r="AE57" s="60">
        <v>7.44</v>
      </c>
      <c r="AF57" s="60">
        <v>3.82</v>
      </c>
      <c r="AG57" s="60">
        <v>2.2999999999999998</v>
      </c>
      <c r="AH57" s="25"/>
      <c r="AI57" s="25"/>
      <c r="AJ57" s="25"/>
      <c r="AK57" s="25"/>
      <c r="AL57" s="25"/>
      <c r="AM57" s="25"/>
      <c r="AN57" s="25">
        <v>10577.93</v>
      </c>
      <c r="AO57" s="25"/>
      <c r="AP57" s="25"/>
      <c r="AQ57" s="25">
        <v>20478.64</v>
      </c>
      <c r="AR57" s="25">
        <v>984.67</v>
      </c>
      <c r="AS57" s="25">
        <v>34379.800000000003</v>
      </c>
      <c r="AT57" s="25">
        <v>28331.59</v>
      </c>
      <c r="AU57" s="25">
        <v>12042.33</v>
      </c>
      <c r="AV57" s="25">
        <v>980.52700000000004</v>
      </c>
      <c r="AW57" s="25">
        <v>21093.82</v>
      </c>
      <c r="AX57" s="25">
        <v>17762.099999999999</v>
      </c>
      <c r="AY57" s="25">
        <v>7244.01</v>
      </c>
      <c r="AZ57" s="25">
        <v>0</v>
      </c>
      <c r="BA57" s="25">
        <v>0</v>
      </c>
      <c r="BB57" s="25">
        <v>0</v>
      </c>
      <c r="BC57" s="25">
        <v>0</v>
      </c>
      <c r="BD57" s="25"/>
      <c r="BE57" s="25"/>
      <c r="BF57" s="25"/>
      <c r="BG57" s="25"/>
      <c r="BH57" s="25">
        <v>45.595999999999997</v>
      </c>
      <c r="BI57" s="25">
        <v>3486.2</v>
      </c>
      <c r="BJ57" s="25">
        <v>2965.42</v>
      </c>
      <c r="BK57" s="25">
        <v>1192.3</v>
      </c>
      <c r="BL57" s="69">
        <f>SUM(BL207)/AS207*AS57</f>
        <v>36428.218364339722</v>
      </c>
      <c r="BM57" s="69">
        <f>SUM(BM207)/AT207*AT57</f>
        <v>30712.074500039431</v>
      </c>
      <c r="BN57" s="69">
        <f>SUM(BN207)/AU207*AU57</f>
        <v>4268.4107241847869</v>
      </c>
      <c r="BO57" s="25"/>
      <c r="BP57" s="69">
        <f>SUM(BP207)/AW207*AW57</f>
        <v>21748.697375728323</v>
      </c>
      <c r="BQ57" s="69">
        <f>SUM(BQ207)/AX207*AX57</f>
        <v>17355.721535809575</v>
      </c>
      <c r="BR57" s="69">
        <f>SUM(BR207)/AY207*AY57</f>
        <v>2474.6277750208419</v>
      </c>
      <c r="BS57" s="25"/>
      <c r="BT57" s="69">
        <f>SUM(BT207)/BA207*BA57</f>
        <v>0</v>
      </c>
      <c r="BU57" s="69">
        <f>SUM(BU207)/BB207*BB57</f>
        <v>0</v>
      </c>
      <c r="BV57" s="85">
        <f>SUM(BV207)/BC207*BC57</f>
        <v>0</v>
      </c>
      <c r="BW57" s="25"/>
      <c r="BX57" s="25">
        <f>SUM(BX207)/BE207*BE57</f>
        <v>0</v>
      </c>
      <c r="BY57" s="25">
        <f>SUM(BY207)/BF207*BF57</f>
        <v>0</v>
      </c>
      <c r="BZ57" s="25">
        <f>SUM(BZ207)/BG207*BG57</f>
        <v>0</v>
      </c>
      <c r="CA57" s="25"/>
      <c r="CB57" s="69">
        <f>SUM(CB207)/BI207*BI57</f>
        <v>3500.1216632627124</v>
      </c>
      <c r="CC57" s="69">
        <f>SUM(CC207)/BJ207*BJ57</f>
        <v>2937.0064177585864</v>
      </c>
      <c r="CD57" s="69">
        <f>SUM(CD207)/BK207*BK57</f>
        <v>470.90018469880692</v>
      </c>
      <c r="CE57" s="25"/>
      <c r="CF57" s="25"/>
      <c r="CG57" s="25"/>
      <c r="CH57" s="25"/>
      <c r="CI57" s="25"/>
      <c r="CJ57" s="25">
        <v>1</v>
      </c>
      <c r="CK57" s="25">
        <v>9710.7199999999993</v>
      </c>
      <c r="CL57" s="25">
        <v>2489.61</v>
      </c>
    </row>
    <row r="58" spans="1:90">
      <c r="A58" s="5">
        <v>46</v>
      </c>
      <c r="B58" s="5" t="s">
        <v>86</v>
      </c>
      <c r="C58" s="25"/>
      <c r="D58" s="25"/>
      <c r="E58" s="58">
        <v>42370</v>
      </c>
      <c r="F58" s="58">
        <v>42735</v>
      </c>
      <c r="G58" s="34" t="s">
        <v>273</v>
      </c>
      <c r="H58" s="25">
        <v>-3400</v>
      </c>
      <c r="I58" s="34"/>
      <c r="J58" s="34" t="s">
        <v>273</v>
      </c>
      <c r="K58" s="69">
        <v>7045.81</v>
      </c>
      <c r="L58" s="70" t="s">
        <v>273</v>
      </c>
      <c r="M58" s="69">
        <f t="shared" si="4"/>
        <v>84555.48</v>
      </c>
      <c r="N58" s="69">
        <v>43168.02</v>
      </c>
      <c r="O58" s="69">
        <v>22382.34</v>
      </c>
      <c r="P58" s="69">
        <v>19005.12</v>
      </c>
      <c r="Q58" s="69">
        <v>73921.240000000005</v>
      </c>
      <c r="R58" s="69">
        <f t="shared" si="5"/>
        <v>73921.240000000005</v>
      </c>
      <c r="S58" s="69"/>
      <c r="T58" s="69"/>
      <c r="U58" s="69"/>
      <c r="V58" s="69"/>
      <c r="W58" s="69"/>
      <c r="X58" s="69">
        <v>10200</v>
      </c>
      <c r="Y58" s="69"/>
      <c r="Z58" s="69">
        <f t="shared" si="2"/>
        <v>17680.049999999988</v>
      </c>
      <c r="AA58" s="60">
        <v>436.3</v>
      </c>
      <c r="AB58" s="60">
        <f t="shared" si="3"/>
        <v>18.759999999999998</v>
      </c>
      <c r="AC58" s="60">
        <v>0</v>
      </c>
      <c r="AD58" s="60">
        <v>3.65</v>
      </c>
      <c r="AE58" s="60">
        <v>7.29</v>
      </c>
      <c r="AF58" s="60">
        <v>3.82</v>
      </c>
      <c r="AG58" s="60">
        <v>4</v>
      </c>
      <c r="AH58" s="25"/>
      <c r="AI58" s="25"/>
      <c r="AJ58" s="25"/>
      <c r="AK58" s="25"/>
      <c r="AL58" s="25"/>
      <c r="AM58" s="25"/>
      <c r="AN58" s="25">
        <v>13091.4</v>
      </c>
      <c r="AO58" s="25"/>
      <c r="AP58" s="25"/>
      <c r="AQ58" s="25">
        <v>20787.05</v>
      </c>
      <c r="AR58" s="25">
        <v>863.58</v>
      </c>
      <c r="AS58" s="25">
        <v>30010.53</v>
      </c>
      <c r="AT58" s="25">
        <v>25354.13</v>
      </c>
      <c r="AU58" s="25">
        <v>12115.31</v>
      </c>
      <c r="AV58" s="25">
        <v>860.66200000000003</v>
      </c>
      <c r="AW58" s="25">
        <v>18476.39</v>
      </c>
      <c r="AX58" s="25">
        <v>15781.88</v>
      </c>
      <c r="AY58" s="25">
        <v>7435.67</v>
      </c>
      <c r="AZ58" s="25">
        <v>0</v>
      </c>
      <c r="BA58" s="25">
        <v>0</v>
      </c>
      <c r="BB58" s="25">
        <v>0</v>
      </c>
      <c r="BC58" s="25">
        <v>0</v>
      </c>
      <c r="BD58" s="25"/>
      <c r="BE58" s="25"/>
      <c r="BF58" s="25"/>
      <c r="BG58" s="25"/>
      <c r="BH58" s="25">
        <v>41.137</v>
      </c>
      <c r="BI58" s="25">
        <v>3143.65</v>
      </c>
      <c r="BJ58" s="25">
        <v>2798.91</v>
      </c>
      <c r="BK58" s="25">
        <v>1236.07</v>
      </c>
      <c r="BL58" s="69">
        <f>SUM(BL207)/AS207*AS58</f>
        <v>31798.618376766823</v>
      </c>
      <c r="BM58" s="69">
        <f>SUM(BM207)/AT207*AT58</f>
        <v>27484.441552474986</v>
      </c>
      <c r="BN58" s="69">
        <f>SUM(BN207)/AU207*AU58</f>
        <v>4294.2785267322179</v>
      </c>
      <c r="BO58" s="25"/>
      <c r="BP58" s="69">
        <f>SUM(BP207)/AW207*AW58</f>
        <v>19050.006812703105</v>
      </c>
      <c r="BQ58" s="69">
        <f>SUM(BQ207)/AX207*AX58</f>
        <v>15420.806919877854</v>
      </c>
      <c r="BR58" s="69">
        <f>SUM(BR207)/AY207*AY58</f>
        <v>2540.1007878080263</v>
      </c>
      <c r="BS58" s="25"/>
      <c r="BT58" s="69">
        <f>SUM(BT207)/BA207*BA58</f>
        <v>0</v>
      </c>
      <c r="BU58" s="69">
        <f>SUM(BU207)/BB207*BB58</f>
        <v>0</v>
      </c>
      <c r="BV58" s="85">
        <f>SUM(BV207)/BC207*BC58</f>
        <v>0</v>
      </c>
      <c r="BW58" s="25"/>
      <c r="BX58" s="25">
        <f>SUM(BX207)/BE207*BE58</f>
        <v>0</v>
      </c>
      <c r="BY58" s="25">
        <f>SUM(BY207)/BF207*BF58</f>
        <v>0</v>
      </c>
      <c r="BZ58" s="25">
        <f>SUM(BZ207)/BG207*BG58</f>
        <v>0</v>
      </c>
      <c r="CA58" s="25"/>
      <c r="CB58" s="69">
        <f>SUM(CB207)/BI207*BI58</f>
        <v>3156.2037366518925</v>
      </c>
      <c r="CC58" s="69">
        <f>SUM(CC207)/BJ207*BJ58</f>
        <v>2772.0918563740329</v>
      </c>
      <c r="CD58" s="69">
        <f>SUM(CD207)/BK207*BK58</f>
        <v>488.18719391147721</v>
      </c>
      <c r="CE58" s="25"/>
      <c r="CF58" s="25"/>
      <c r="CG58" s="25"/>
      <c r="CH58" s="25"/>
      <c r="CI58" s="25"/>
      <c r="CJ58" s="25">
        <v>2</v>
      </c>
      <c r="CK58" s="25">
        <v>19491.259999999998</v>
      </c>
      <c r="CL58" s="25">
        <v>31239.53</v>
      </c>
    </row>
    <row r="59" spans="1:90">
      <c r="A59" s="5">
        <v>47</v>
      </c>
      <c r="B59" s="5" t="s">
        <v>87</v>
      </c>
      <c r="C59" s="25"/>
      <c r="D59" s="25"/>
      <c r="E59" s="58">
        <v>42370</v>
      </c>
      <c r="F59" s="58">
        <v>42735</v>
      </c>
      <c r="G59" s="34" t="s">
        <v>273</v>
      </c>
      <c r="H59" s="25">
        <v>16000</v>
      </c>
      <c r="I59" s="34"/>
      <c r="J59" s="34" t="s">
        <v>273</v>
      </c>
      <c r="K59" s="69">
        <v>29786.48</v>
      </c>
      <c r="L59" s="70" t="s">
        <v>273</v>
      </c>
      <c r="M59" s="69">
        <f t="shared" si="4"/>
        <v>47671.979999999996</v>
      </c>
      <c r="N59" s="69">
        <v>25012.26</v>
      </c>
      <c r="O59" s="69">
        <v>12902.4</v>
      </c>
      <c r="P59" s="69">
        <v>9757.32</v>
      </c>
      <c r="Q59" s="69">
        <v>54839.519999999997</v>
      </c>
      <c r="R59" s="69">
        <f t="shared" si="5"/>
        <v>54839.519999999997</v>
      </c>
      <c r="S59" s="69"/>
      <c r="T59" s="69"/>
      <c r="U59" s="69"/>
      <c r="V59" s="69"/>
      <c r="W59" s="69"/>
      <c r="X59" s="69">
        <v>4200</v>
      </c>
      <c r="Y59" s="69"/>
      <c r="Z59" s="69">
        <f t="shared" si="2"/>
        <v>22618.939999999995</v>
      </c>
      <c r="AA59" s="60">
        <v>224</v>
      </c>
      <c r="AB59" s="60">
        <f t="shared" si="3"/>
        <v>23.169999999999998</v>
      </c>
      <c r="AC59" s="60">
        <v>0</v>
      </c>
      <c r="AD59" s="60">
        <v>4.7300000000000004</v>
      </c>
      <c r="AE59" s="60">
        <v>10.62</v>
      </c>
      <c r="AF59" s="60">
        <v>3.82</v>
      </c>
      <c r="AG59" s="60">
        <v>4</v>
      </c>
      <c r="AH59" s="25"/>
      <c r="AI59" s="25"/>
      <c r="AJ59" s="25"/>
      <c r="AK59" s="25"/>
      <c r="AL59" s="25"/>
      <c r="AM59" s="25"/>
      <c r="AN59" s="25">
        <v>56805.5</v>
      </c>
      <c r="AO59" s="25"/>
      <c r="AP59" s="25"/>
      <c r="AQ59" s="25">
        <v>60826.05</v>
      </c>
      <c r="AR59" s="25">
        <v>402.43</v>
      </c>
      <c r="AS59" s="25">
        <v>14127.44</v>
      </c>
      <c r="AT59" s="25">
        <v>10970.7</v>
      </c>
      <c r="AU59" s="25">
        <v>7948.36</v>
      </c>
      <c r="AV59" s="25">
        <v>395.92599999999999</v>
      </c>
      <c r="AW59" s="25">
        <v>8534.2199999999993</v>
      </c>
      <c r="AX59" s="25">
        <v>6807.39</v>
      </c>
      <c r="AY59" s="25">
        <v>4802.51</v>
      </c>
      <c r="AZ59" s="25">
        <v>53.622</v>
      </c>
      <c r="BA59" s="25">
        <v>85467.3</v>
      </c>
      <c r="BB59" s="25">
        <v>86661.05</v>
      </c>
      <c r="BC59" s="25">
        <v>47029.37</v>
      </c>
      <c r="BD59" s="25"/>
      <c r="BE59" s="25"/>
      <c r="BF59" s="25"/>
      <c r="BG59" s="25"/>
      <c r="BH59" s="25">
        <v>25.067</v>
      </c>
      <c r="BI59" s="25">
        <v>1916.49</v>
      </c>
      <c r="BJ59" s="25">
        <v>1585.76</v>
      </c>
      <c r="BK59" s="25">
        <v>1045.81</v>
      </c>
      <c r="BL59" s="69">
        <f>SUM(BL207)/AS207*AS59</f>
        <v>14969.181590617383</v>
      </c>
      <c r="BM59" s="69">
        <f>SUM(BM207)/AT207*AT59</f>
        <v>11892.483115758156</v>
      </c>
      <c r="BN59" s="69">
        <f>SUM(BN207)/AU207*AU59</f>
        <v>2817.3007269923173</v>
      </c>
      <c r="BO59" s="25"/>
      <c r="BP59" s="69">
        <f>SUM(BP207)/AW207*AW59</f>
        <v>8799.1728438892605</v>
      </c>
      <c r="BQ59" s="69">
        <f>SUM(BQ207)/AX207*AX59</f>
        <v>6651.6439624624763</v>
      </c>
      <c r="BR59" s="69">
        <f>SUM(BR207)/AY207*AY59</f>
        <v>1640.5864480881919</v>
      </c>
      <c r="BS59" s="25"/>
      <c r="BT59" s="69">
        <f>SUM(BT207)/BA207*BA59</f>
        <v>83520.955705995293</v>
      </c>
      <c r="BU59" s="69">
        <f>SUM(BU207)/BB207*BB59</f>
        <v>96914.187854933072</v>
      </c>
      <c r="BV59" s="85">
        <f>SUM(BV207)/BC207*BC59</f>
        <v>5888.0140470160895</v>
      </c>
      <c r="BW59" s="25"/>
      <c r="BX59" s="25">
        <f>SUM(BX207)/BE207*BE59</f>
        <v>0</v>
      </c>
      <c r="BY59" s="25">
        <f>SUM(BY207)/BF207*BF59</f>
        <v>0</v>
      </c>
      <c r="BZ59" s="25">
        <f>SUM(BZ207)/BG207*BG59</f>
        <v>0</v>
      </c>
      <c r="CA59" s="25"/>
      <c r="CB59" s="69">
        <f>SUM(CB207)/BI207*BI59</f>
        <v>1924.1432409002227</v>
      </c>
      <c r="CC59" s="69">
        <f>SUM(CC207)/BJ207*BJ59</f>
        <v>1570.5658210387924</v>
      </c>
      <c r="CD59" s="69">
        <f>SUM(CD207)/BK207*BK59</f>
        <v>413.04379951342719</v>
      </c>
      <c r="CE59" s="25"/>
      <c r="CF59" s="25"/>
      <c r="CG59" s="25"/>
      <c r="CH59" s="25"/>
      <c r="CI59" s="25"/>
      <c r="CJ59" s="25">
        <v>3</v>
      </c>
      <c r="CK59" s="25">
        <v>61355.25</v>
      </c>
      <c r="CL59" s="25">
        <v>66492.3</v>
      </c>
    </row>
    <row r="60" spans="1:90">
      <c r="A60" s="5">
        <v>48</v>
      </c>
      <c r="B60" s="5" t="s">
        <v>88</v>
      </c>
      <c r="C60" s="25"/>
      <c r="D60" s="25"/>
      <c r="E60" s="58">
        <v>42370</v>
      </c>
      <c r="F60" s="58">
        <v>42735</v>
      </c>
      <c r="G60" s="34" t="s">
        <v>273</v>
      </c>
      <c r="H60" s="25">
        <v>7000</v>
      </c>
      <c r="I60" s="34"/>
      <c r="J60" s="34" t="s">
        <v>273</v>
      </c>
      <c r="K60" s="69">
        <v>39091.97</v>
      </c>
      <c r="L60" s="70" t="s">
        <v>273</v>
      </c>
      <c r="M60" s="69">
        <f>SUM(N60:P60)</f>
        <v>119605.26000000001</v>
      </c>
      <c r="N60" s="69">
        <v>62753.4</v>
      </c>
      <c r="O60" s="69">
        <v>32371.200000000001</v>
      </c>
      <c r="P60" s="69">
        <v>24480.66</v>
      </c>
      <c r="Q60" s="69">
        <v>124240.6</v>
      </c>
      <c r="R60" s="69">
        <f>SUM(Q60)</f>
        <v>124240.6</v>
      </c>
      <c r="S60" s="69"/>
      <c r="T60" s="69"/>
      <c r="U60" s="69"/>
      <c r="V60" s="69"/>
      <c r="W60" s="69"/>
      <c r="X60" s="69">
        <v>25900</v>
      </c>
      <c r="Y60" s="69"/>
      <c r="Z60" s="69">
        <f>SUM(K60+M60-Q60)</f>
        <v>34456.630000000005</v>
      </c>
      <c r="AA60" s="60">
        <v>562</v>
      </c>
      <c r="AB60" s="60">
        <f t="shared" si="3"/>
        <v>19.450000000000003</v>
      </c>
      <c r="AC60" s="60">
        <v>0</v>
      </c>
      <c r="AD60" s="60">
        <v>4.7300000000000004</v>
      </c>
      <c r="AE60" s="60">
        <v>6.9</v>
      </c>
      <c r="AF60" s="60">
        <v>3.82</v>
      </c>
      <c r="AG60" s="60">
        <v>4</v>
      </c>
      <c r="AH60" s="25"/>
      <c r="AI60" s="25"/>
      <c r="AJ60" s="25"/>
      <c r="AK60" s="25"/>
      <c r="AL60" s="25"/>
      <c r="AM60" s="25"/>
      <c r="AN60" s="25">
        <v>82935.39</v>
      </c>
      <c r="AO60" s="25"/>
      <c r="AP60" s="25"/>
      <c r="AQ60" s="25">
        <v>67040.73</v>
      </c>
      <c r="AR60" s="25">
        <v>1326.18</v>
      </c>
      <c r="AS60" s="25">
        <v>45965.24</v>
      </c>
      <c r="AT60" s="25">
        <v>58153.61</v>
      </c>
      <c r="AU60" s="25">
        <v>2381.31</v>
      </c>
      <c r="AV60" s="25">
        <v>1323.434</v>
      </c>
      <c r="AW60" s="25">
        <v>28378.95</v>
      </c>
      <c r="AX60" s="25">
        <v>33868.26</v>
      </c>
      <c r="AY60" s="25">
        <v>1372.04</v>
      </c>
      <c r="AZ60" s="25">
        <v>134.50700000000001</v>
      </c>
      <c r="BA60" s="25">
        <v>214431.59</v>
      </c>
      <c r="BB60" s="25">
        <v>212296.88</v>
      </c>
      <c r="BC60" s="25">
        <v>63054.18</v>
      </c>
      <c r="BD60" s="25"/>
      <c r="BE60" s="25"/>
      <c r="BF60" s="25"/>
      <c r="BG60" s="25"/>
      <c r="BH60" s="25">
        <v>54.744</v>
      </c>
      <c r="BI60" s="25">
        <v>4185.3599999999997</v>
      </c>
      <c r="BJ60" s="25">
        <v>4537.05</v>
      </c>
      <c r="BK60" s="25">
        <v>233.2</v>
      </c>
      <c r="BL60" s="69">
        <f>SUM(BL207)/AS207*AS60</f>
        <v>48703.942428090988</v>
      </c>
      <c r="BM60" s="69">
        <f>SUM(BM207)/AT207*AT60</f>
        <v>63039.808311719811</v>
      </c>
      <c r="BN60" s="69">
        <f>SUM(BN207)/AU207*AU60</f>
        <v>844.0566851770775</v>
      </c>
      <c r="BO60" s="25"/>
      <c r="BP60" s="69">
        <f>SUM(BP207)/AW207*AW60</f>
        <v>29260.001052010746</v>
      </c>
      <c r="BQ60" s="69">
        <f>SUM(BQ207)/AX207*AX60</f>
        <v>33093.389264917889</v>
      </c>
      <c r="BR60" s="69">
        <f>SUM(BR207)/AY207*AY60</f>
        <v>468.70287208874578</v>
      </c>
      <c r="BS60" s="25"/>
      <c r="BT60" s="69">
        <f>SUM(BT207)/BA207*BA60</f>
        <v>209548.34574575475</v>
      </c>
      <c r="BU60" s="69">
        <f>SUM(BU207)/BB207*BB60</f>
        <v>237414.38292446471</v>
      </c>
      <c r="BV60" s="85">
        <f>SUM(BV207)/BC207*BC60</f>
        <v>7894.2987661344596</v>
      </c>
      <c r="BW60" s="25"/>
      <c r="BX60" s="25">
        <f>SUM(BX207)/BE207*BE60</f>
        <v>0</v>
      </c>
      <c r="BY60" s="25">
        <f>SUM(BY207)/BF207*BF60</f>
        <v>0</v>
      </c>
      <c r="BZ60" s="25">
        <f>SUM(BZ207)/BG207*BG60</f>
        <v>0</v>
      </c>
      <c r="CA60" s="25"/>
      <c r="CB60" s="69">
        <f>SUM(CB207)/BI207*BI60</f>
        <v>4202.0736631728605</v>
      </c>
      <c r="CC60" s="69">
        <f>SUM(CC207)/BJ207*BJ60</f>
        <v>4493.5776273484344</v>
      </c>
      <c r="CD60" s="69">
        <f>SUM(CD207)/BK207*BK60</f>
        <v>92.102594205956365</v>
      </c>
      <c r="CE60" s="25"/>
      <c r="CF60" s="25"/>
      <c r="CG60" s="25"/>
      <c r="CH60" s="25"/>
      <c r="CI60" s="25"/>
      <c r="CJ60" s="25"/>
      <c r="CK60" s="25"/>
      <c r="CL60" s="25"/>
    </row>
    <row r="61" spans="1:90">
      <c r="A61" s="5">
        <v>49</v>
      </c>
      <c r="B61" s="5" t="s">
        <v>89</v>
      </c>
      <c r="C61" s="25"/>
      <c r="D61" s="25"/>
      <c r="E61" s="58">
        <v>42370</v>
      </c>
      <c r="F61" s="58">
        <v>42735</v>
      </c>
      <c r="G61" s="34" t="s">
        <v>273</v>
      </c>
      <c r="H61" s="25">
        <v>100</v>
      </c>
      <c r="I61" s="34"/>
      <c r="J61" s="34" t="s">
        <v>273</v>
      </c>
      <c r="K61" s="69">
        <v>31534.84</v>
      </c>
      <c r="L61" s="70" t="s">
        <v>273</v>
      </c>
      <c r="M61" s="69">
        <f t="shared" si="4"/>
        <v>121648.44000000002</v>
      </c>
      <c r="N61" s="69">
        <v>63825.48</v>
      </c>
      <c r="O61" s="69">
        <v>32924.160000000003</v>
      </c>
      <c r="P61" s="69">
        <v>24898.799999999999</v>
      </c>
      <c r="Q61" s="69">
        <v>126811.71</v>
      </c>
      <c r="R61" s="69">
        <f t="shared" ref="R61:R66" si="6">SUM(Q61)</f>
        <v>126811.71</v>
      </c>
      <c r="S61" s="69"/>
      <c r="T61" s="69"/>
      <c r="U61" s="69"/>
      <c r="V61" s="69"/>
      <c r="W61" s="69"/>
      <c r="X61" s="69">
        <v>14000</v>
      </c>
      <c r="Y61" s="69"/>
      <c r="Z61" s="69">
        <f t="shared" ref="Z61:Z123" si="7">SUM(K61+M61-Q61)</f>
        <v>26371.570000000022</v>
      </c>
      <c r="AA61" s="60">
        <v>571.6</v>
      </c>
      <c r="AB61" s="60">
        <f t="shared" si="3"/>
        <v>19.46</v>
      </c>
      <c r="AC61" s="60">
        <v>0</v>
      </c>
      <c r="AD61" s="60">
        <v>4.7300000000000004</v>
      </c>
      <c r="AE61" s="60">
        <v>6.91</v>
      </c>
      <c r="AF61" s="60">
        <v>3.82</v>
      </c>
      <c r="AG61" s="60">
        <v>4</v>
      </c>
      <c r="AH61" s="25"/>
      <c r="AI61" s="25"/>
      <c r="AJ61" s="25"/>
      <c r="AK61" s="25"/>
      <c r="AL61" s="25"/>
      <c r="AM61" s="25"/>
      <c r="AN61" s="25">
        <v>54706.559999999998</v>
      </c>
      <c r="AO61" s="25"/>
      <c r="AP61" s="25"/>
      <c r="AQ61" s="25">
        <v>67566.73</v>
      </c>
      <c r="AR61" s="25">
        <v>1357.02</v>
      </c>
      <c r="AS61" s="25">
        <v>47005.95</v>
      </c>
      <c r="AT61" s="25">
        <v>39209.96</v>
      </c>
      <c r="AU61" s="25">
        <v>17149.52</v>
      </c>
      <c r="AV61" s="25">
        <v>1354.1980000000001</v>
      </c>
      <c r="AW61" s="25">
        <v>29030.66</v>
      </c>
      <c r="AX61" s="25">
        <v>24342.79</v>
      </c>
      <c r="AY61" s="25">
        <v>10697.42</v>
      </c>
      <c r="AZ61" s="25">
        <v>129.00800000000001</v>
      </c>
      <c r="BA61" s="25">
        <v>205617.74</v>
      </c>
      <c r="BB61" s="25">
        <v>205632.22</v>
      </c>
      <c r="BC61" s="25">
        <v>38648.839999999997</v>
      </c>
      <c r="BD61" s="25"/>
      <c r="BE61" s="25"/>
      <c r="BF61" s="25"/>
      <c r="BG61" s="25"/>
      <c r="BH61" s="25">
        <v>52.087000000000003</v>
      </c>
      <c r="BI61" s="25">
        <v>3982.57</v>
      </c>
      <c r="BJ61" s="25">
        <v>3591.78</v>
      </c>
      <c r="BK61" s="25">
        <v>1070.95</v>
      </c>
      <c r="BL61" s="69">
        <f>SUM(BL207)/AS207*AS61</f>
        <v>49806.660045236866</v>
      </c>
      <c r="BM61" s="69">
        <f>SUM(BM207)/AT207*AT61</f>
        <v>42504.469839623052</v>
      </c>
      <c r="BN61" s="69">
        <f>SUM(BN207)/AU207*AU61</f>
        <v>6078.657127202252</v>
      </c>
      <c r="BO61" s="25"/>
      <c r="BP61" s="69">
        <f>SUM(BP207)/AW207*AW61</f>
        <v>29931.943998652743</v>
      </c>
      <c r="BQ61" s="69">
        <f>SUM(BQ207)/AX207*AX61</f>
        <v>23785.852159637092</v>
      </c>
      <c r="BR61" s="69">
        <f>SUM(BR207)/AY207*AY61</f>
        <v>3654.3478892303369</v>
      </c>
      <c r="BS61" s="25"/>
      <c r="BT61" s="69">
        <f>SUM(BT207)/BA207*BA61</f>
        <v>200935.21329101137</v>
      </c>
      <c r="BU61" s="69">
        <f>SUM(BU207)/BB207*BB61</f>
        <v>229961.20631018115</v>
      </c>
      <c r="BV61" s="85">
        <f>SUM(BV207)/BC207*BC61</f>
        <v>4838.7829311954911</v>
      </c>
      <c r="BW61" s="25"/>
      <c r="BX61" s="25">
        <f>SUM(BX207)/BE207*BE61</f>
        <v>0</v>
      </c>
      <c r="BY61" s="25">
        <f>SUM(BY207)/BF207*BF61</f>
        <v>0</v>
      </c>
      <c r="BZ61" s="25">
        <f>SUM(BZ207)/BG207*BG61</f>
        <v>0</v>
      </c>
      <c r="CA61" s="25"/>
      <c r="CB61" s="69">
        <f>SUM(CB207)/BI207*BI61</f>
        <v>3998.4738490219102</v>
      </c>
      <c r="CC61" s="69">
        <f>SUM(CC207)/BJ207*BJ61</f>
        <v>3557.3648627098137</v>
      </c>
      <c r="CD61" s="69">
        <f>SUM(CD207)/BK207*BK61</f>
        <v>422.97286991796301</v>
      </c>
      <c r="CE61" s="25"/>
      <c r="CF61" s="25"/>
      <c r="CG61" s="25"/>
      <c r="CH61" s="25"/>
      <c r="CI61" s="25"/>
      <c r="CJ61" s="25">
        <v>3</v>
      </c>
      <c r="CK61" s="25">
        <v>50698.75</v>
      </c>
      <c r="CL61" s="25">
        <v>17305.48</v>
      </c>
    </row>
    <row r="62" spans="1:90">
      <c r="A62" s="5">
        <v>50</v>
      </c>
      <c r="B62" s="5" t="s">
        <v>90</v>
      </c>
      <c r="C62" s="25"/>
      <c r="D62" s="25"/>
      <c r="E62" s="58">
        <v>42370</v>
      </c>
      <c r="F62" s="58">
        <v>42735</v>
      </c>
      <c r="G62" s="34" t="s">
        <v>273</v>
      </c>
      <c r="H62" s="25">
        <v>-13400</v>
      </c>
      <c r="I62" s="34"/>
      <c r="J62" s="34" t="s">
        <v>273</v>
      </c>
      <c r="K62" s="69">
        <v>3601.18</v>
      </c>
      <c r="L62" s="70" t="s">
        <v>273</v>
      </c>
      <c r="M62" s="69">
        <f t="shared" si="4"/>
        <v>119158.74</v>
      </c>
      <c r="N62" s="69">
        <v>62519.28</v>
      </c>
      <c r="O62" s="69">
        <v>32250.240000000002</v>
      </c>
      <c r="P62" s="69">
        <v>24389.22</v>
      </c>
      <c r="Q62" s="69">
        <v>114565.02</v>
      </c>
      <c r="R62" s="69">
        <f t="shared" si="6"/>
        <v>114565.02</v>
      </c>
      <c r="S62" s="69"/>
      <c r="T62" s="69"/>
      <c r="U62" s="69"/>
      <c r="V62" s="69"/>
      <c r="W62" s="69"/>
      <c r="X62" s="69">
        <v>-6400</v>
      </c>
      <c r="Y62" s="69"/>
      <c r="Z62" s="69">
        <f t="shared" si="7"/>
        <v>8194.8999999999942</v>
      </c>
      <c r="AA62" s="60">
        <v>559.9</v>
      </c>
      <c r="AB62" s="60">
        <f t="shared" si="3"/>
        <v>19.59</v>
      </c>
      <c r="AC62" s="60">
        <v>0</v>
      </c>
      <c r="AD62" s="60">
        <v>4.7300000000000004</v>
      </c>
      <c r="AE62" s="60">
        <v>7.04</v>
      </c>
      <c r="AF62" s="60">
        <v>3.82</v>
      </c>
      <c r="AG62" s="60">
        <v>4</v>
      </c>
      <c r="AH62" s="25"/>
      <c r="AI62" s="25"/>
      <c r="AJ62" s="25"/>
      <c r="AK62" s="25"/>
      <c r="AL62" s="25"/>
      <c r="AM62" s="25"/>
      <c r="AN62" s="25">
        <v>15031.67</v>
      </c>
      <c r="AO62" s="25"/>
      <c r="AP62" s="25"/>
      <c r="AQ62" s="25">
        <v>36940.15</v>
      </c>
      <c r="AR62" s="25">
        <v>2006.12</v>
      </c>
      <c r="AS62" s="25">
        <v>70351.61</v>
      </c>
      <c r="AT62" s="25">
        <v>65691.37</v>
      </c>
      <c r="AU62" s="25">
        <v>7167.73</v>
      </c>
      <c r="AV62" s="25">
        <v>2003.0250000000001</v>
      </c>
      <c r="AW62" s="25">
        <v>43181.5</v>
      </c>
      <c r="AX62" s="25">
        <v>40647.879999999997</v>
      </c>
      <c r="AY62" s="25">
        <v>4174.12</v>
      </c>
      <c r="AZ62" s="25">
        <v>134.024</v>
      </c>
      <c r="BA62" s="25">
        <v>213630.33</v>
      </c>
      <c r="BB62" s="25">
        <v>199127.1</v>
      </c>
      <c r="BC62" s="25">
        <v>25180.560000000001</v>
      </c>
      <c r="BD62" s="25"/>
      <c r="BE62" s="25"/>
      <c r="BF62" s="25"/>
      <c r="BG62" s="25"/>
      <c r="BH62" s="25">
        <v>70.695999999999998</v>
      </c>
      <c r="BI62" s="25">
        <v>5404.01</v>
      </c>
      <c r="BJ62" s="25">
        <v>5192.62</v>
      </c>
      <c r="BK62" s="25">
        <v>417.74</v>
      </c>
      <c r="BL62" s="69">
        <f>SUM(BL207)/AS207*AS62</f>
        <v>74543.301920397033</v>
      </c>
      <c r="BM62" s="69">
        <f>SUM(BM207)/AT207*AT62</f>
        <v>71210.908016445785</v>
      </c>
      <c r="BN62" s="69">
        <f>SUM(BN207)/AU207*AU62</f>
        <v>2540.6059790805452</v>
      </c>
      <c r="BO62" s="25"/>
      <c r="BP62" s="69">
        <f>SUM(BP207)/AW207*AW62</f>
        <v>44522.11006493905</v>
      </c>
      <c r="BQ62" s="69">
        <f>SUM(BQ207)/AX207*AX62</f>
        <v>39717.898576238353</v>
      </c>
      <c r="BR62" s="69">
        <f>SUM(BR207)/AY207*AY62</f>
        <v>1425.9220084276519</v>
      </c>
      <c r="BS62" s="25"/>
      <c r="BT62" s="69">
        <f>SUM(BT207)/BA207*BA62</f>
        <v>208765.3328160262</v>
      </c>
      <c r="BU62" s="69">
        <f>SUM(BU207)/BB207*BB62</f>
        <v>222686.4453685715</v>
      </c>
      <c r="BV62" s="85">
        <f>SUM(BV207)/BC207*BC62</f>
        <v>3152.5723391942411</v>
      </c>
      <c r="BW62" s="25"/>
      <c r="BX62" s="25">
        <f>SUM(BX207)/BE207*BE62</f>
        <v>0</v>
      </c>
      <c r="BY62" s="25">
        <f>SUM(BY207)/BF207*BF62</f>
        <v>0</v>
      </c>
      <c r="BZ62" s="25">
        <f>SUM(BZ207)/BG207*BG62</f>
        <v>0</v>
      </c>
      <c r="CA62" s="25"/>
      <c r="CB62" s="69">
        <f>SUM(CB207)/BI207*BI62</f>
        <v>5425.5901754025399</v>
      </c>
      <c r="CC62" s="69">
        <f>SUM(CC207)/BJ207*BJ62</f>
        <v>5142.8661926410396</v>
      </c>
      <c r="CD62" s="69">
        <f>SUM(CD207)/BK207*BK62</f>
        <v>164.98686836876593</v>
      </c>
      <c r="CE62" s="25"/>
      <c r="CF62" s="25"/>
      <c r="CG62" s="25"/>
      <c r="CH62" s="25"/>
      <c r="CI62" s="25"/>
      <c r="CJ62" s="25"/>
      <c r="CK62" s="25"/>
      <c r="CL62" s="25"/>
    </row>
    <row r="63" spans="1:90">
      <c r="A63" s="5">
        <v>51</v>
      </c>
      <c r="B63" s="5" t="s">
        <v>91</v>
      </c>
      <c r="C63" s="25"/>
      <c r="D63" s="25"/>
      <c r="E63" s="58">
        <v>42370</v>
      </c>
      <c r="F63" s="58">
        <v>42735</v>
      </c>
      <c r="G63" s="34" t="s">
        <v>273</v>
      </c>
      <c r="H63" s="25">
        <v>5300</v>
      </c>
      <c r="I63" s="34"/>
      <c r="J63" s="34" t="s">
        <v>273</v>
      </c>
      <c r="K63" s="69">
        <v>26929.27</v>
      </c>
      <c r="L63" s="70" t="s">
        <v>273</v>
      </c>
      <c r="M63" s="69">
        <f t="shared" si="4"/>
        <v>119456.22</v>
      </c>
      <c r="N63" s="69">
        <v>62675.1</v>
      </c>
      <c r="O63" s="69">
        <v>32330.880000000001</v>
      </c>
      <c r="P63" s="69">
        <v>24450.240000000002</v>
      </c>
      <c r="Q63" s="69">
        <v>108455.93</v>
      </c>
      <c r="R63" s="69">
        <f t="shared" si="6"/>
        <v>108455.93</v>
      </c>
      <c r="S63" s="69"/>
      <c r="T63" s="69"/>
      <c r="U63" s="69"/>
      <c r="V63" s="69"/>
      <c r="W63" s="69"/>
      <c r="X63" s="69">
        <v>29700</v>
      </c>
      <c r="Y63" s="69"/>
      <c r="Z63" s="69">
        <f t="shared" si="7"/>
        <v>37929.56</v>
      </c>
      <c r="AA63" s="60">
        <v>561.29999999999995</v>
      </c>
      <c r="AB63" s="60">
        <f t="shared" si="3"/>
        <v>19.46</v>
      </c>
      <c r="AC63" s="60">
        <v>0</v>
      </c>
      <c r="AD63" s="60">
        <v>4.7300000000000004</v>
      </c>
      <c r="AE63" s="60">
        <v>6.91</v>
      </c>
      <c r="AF63" s="60">
        <v>3.82</v>
      </c>
      <c r="AG63" s="60">
        <v>4</v>
      </c>
      <c r="AH63" s="25"/>
      <c r="AI63" s="25"/>
      <c r="AJ63" s="25"/>
      <c r="AK63" s="25"/>
      <c r="AL63" s="25"/>
      <c r="AM63" s="25"/>
      <c r="AN63" s="25">
        <v>63149.5</v>
      </c>
      <c r="AO63" s="25"/>
      <c r="AP63" s="25"/>
      <c r="AQ63" s="25">
        <v>92899.91</v>
      </c>
      <c r="AR63" s="25">
        <v>1393.87</v>
      </c>
      <c r="AS63" s="25">
        <v>48107.77</v>
      </c>
      <c r="AT63" s="25">
        <v>44989.8</v>
      </c>
      <c r="AU63" s="25">
        <v>11418.45</v>
      </c>
      <c r="AV63" s="25">
        <v>1391.0930000000001</v>
      </c>
      <c r="AW63" s="25">
        <v>29773.07</v>
      </c>
      <c r="AX63" s="25">
        <v>28063.77</v>
      </c>
      <c r="AY63" s="25">
        <v>6737.76</v>
      </c>
      <c r="AZ63" s="25">
        <v>134.36000000000001</v>
      </c>
      <c r="BA63" s="25">
        <v>214164.46</v>
      </c>
      <c r="BB63" s="25">
        <v>189423.69</v>
      </c>
      <c r="BC63" s="25">
        <v>74031.91</v>
      </c>
      <c r="BD63" s="25"/>
      <c r="BE63" s="25"/>
      <c r="BF63" s="25"/>
      <c r="BG63" s="25"/>
      <c r="BH63" s="25">
        <v>43.701999999999998</v>
      </c>
      <c r="BI63" s="25">
        <v>3340.13</v>
      </c>
      <c r="BJ63" s="25">
        <v>3157.76</v>
      </c>
      <c r="BK63" s="25">
        <v>711.79</v>
      </c>
      <c r="BL63" s="69">
        <f>SUM(BL207)/AS207*AS63</f>
        <v>50974.12872039486</v>
      </c>
      <c r="BM63" s="69">
        <f>SUM(BM207)/AT207*AT63</f>
        <v>48769.945115747971</v>
      </c>
      <c r="BN63" s="69">
        <f>SUM(BN207)/AU207*AU63</f>
        <v>4047.2761030106126</v>
      </c>
      <c r="BO63" s="25"/>
      <c r="BP63" s="69">
        <f>SUM(BP207)/AW207*AW63</f>
        <v>30697.402811646996</v>
      </c>
      <c r="BQ63" s="69">
        <f>SUM(BQ207)/AX207*AX63</f>
        <v>27421.69998845895</v>
      </c>
      <c r="BR63" s="69">
        <f>SUM(BR207)/AY207*AY63</f>
        <v>2301.6876063705636</v>
      </c>
      <c r="BS63" s="25"/>
      <c r="BT63" s="69">
        <f>SUM(BT207)/BA207*BA63</f>
        <v>209287.29908934061</v>
      </c>
      <c r="BU63" s="69">
        <f>SUM(BU207)/BB207*BB63</f>
        <v>211834.99480833206</v>
      </c>
      <c r="BV63" s="85">
        <f>SUM(BV207)/BC207*BC63</f>
        <v>9268.6958385245416</v>
      </c>
      <c r="BW63" s="25"/>
      <c r="BX63" s="25">
        <f>SUM(BX207)/BE207*BE63</f>
        <v>0</v>
      </c>
      <c r="BY63" s="25">
        <f>SUM(BY207)/BF207*BF63</f>
        <v>0</v>
      </c>
      <c r="BZ63" s="25">
        <f>SUM(BZ207)/BG207*BG63</f>
        <v>0</v>
      </c>
      <c r="CA63" s="25"/>
      <c r="CB63" s="69">
        <f>SUM(CB207)/BI207*BI63</f>
        <v>3353.4683526801919</v>
      </c>
      <c r="CC63" s="69">
        <f>SUM(CC207)/BJ207*BJ63</f>
        <v>3127.5034854224205</v>
      </c>
      <c r="CD63" s="69">
        <f>SUM(CD207)/BK207*BK63</f>
        <v>281.1222364059077</v>
      </c>
      <c r="CE63" s="25"/>
      <c r="CF63" s="25"/>
      <c r="CG63" s="25"/>
      <c r="CH63" s="25"/>
      <c r="CI63" s="25"/>
      <c r="CJ63" s="25">
        <v>3</v>
      </c>
      <c r="CK63" s="25">
        <v>55636.86</v>
      </c>
      <c r="CL63" s="25"/>
    </row>
    <row r="64" spans="1:90">
      <c r="A64" s="5">
        <v>52</v>
      </c>
      <c r="B64" s="5" t="s">
        <v>92</v>
      </c>
      <c r="C64" s="25"/>
      <c r="D64" s="25"/>
      <c r="E64" s="58">
        <v>42370</v>
      </c>
      <c r="F64" s="58">
        <v>42735</v>
      </c>
      <c r="G64" s="34" t="s">
        <v>273</v>
      </c>
      <c r="H64" s="25">
        <v>34600</v>
      </c>
      <c r="I64" s="34"/>
      <c r="J64" s="34" t="s">
        <v>273</v>
      </c>
      <c r="K64" s="69">
        <v>18665.27</v>
      </c>
      <c r="L64" s="70" t="s">
        <v>273</v>
      </c>
      <c r="M64" s="69">
        <f t="shared" si="4"/>
        <v>119013.08</v>
      </c>
      <c r="N64" s="69">
        <v>62617.08</v>
      </c>
      <c r="O64" s="69">
        <v>32112</v>
      </c>
      <c r="P64" s="69">
        <v>24284</v>
      </c>
      <c r="Q64" s="69">
        <v>123689.8</v>
      </c>
      <c r="R64" s="69">
        <f t="shared" si="6"/>
        <v>123689.8</v>
      </c>
      <c r="S64" s="69"/>
      <c r="T64" s="69"/>
      <c r="U64" s="69"/>
      <c r="V64" s="69"/>
      <c r="W64" s="69"/>
      <c r="X64" s="69">
        <v>61400</v>
      </c>
      <c r="Y64" s="69"/>
      <c r="Z64" s="69">
        <f t="shared" si="7"/>
        <v>13988.550000000003</v>
      </c>
      <c r="AA64" s="60">
        <v>556.9</v>
      </c>
      <c r="AB64" s="60">
        <f t="shared" si="3"/>
        <v>19.55</v>
      </c>
      <c r="AC64" s="60">
        <v>0</v>
      </c>
      <c r="AD64" s="60">
        <v>4.82</v>
      </c>
      <c r="AE64" s="60">
        <v>6.91</v>
      </c>
      <c r="AF64" s="60">
        <v>3.82</v>
      </c>
      <c r="AG64" s="60">
        <v>4</v>
      </c>
      <c r="AH64" s="25"/>
      <c r="AI64" s="25"/>
      <c r="AJ64" s="25"/>
      <c r="AK64" s="25"/>
      <c r="AL64" s="25"/>
      <c r="AM64" s="25"/>
      <c r="AN64" s="25">
        <v>44749.440000000002</v>
      </c>
      <c r="AO64" s="25"/>
      <c r="AP64" s="25"/>
      <c r="AQ64" s="25">
        <v>34962.54</v>
      </c>
      <c r="AR64" s="25">
        <v>1182.8699999999999</v>
      </c>
      <c r="AS64" s="25">
        <v>41306.269999999997</v>
      </c>
      <c r="AT64" s="25">
        <v>41829.08</v>
      </c>
      <c r="AU64" s="25">
        <v>4232.43</v>
      </c>
      <c r="AV64" s="25">
        <v>1180.1610000000001</v>
      </c>
      <c r="AW64" s="25">
        <v>25392.41</v>
      </c>
      <c r="AX64" s="25">
        <v>25886.65</v>
      </c>
      <c r="AY64" s="25">
        <v>2554.98</v>
      </c>
      <c r="AZ64" s="25">
        <v>115.673</v>
      </c>
      <c r="BA64" s="25">
        <v>184357.14</v>
      </c>
      <c r="BB64" s="25">
        <v>193010.23</v>
      </c>
      <c r="BC64" s="25">
        <v>27935.599999999999</v>
      </c>
      <c r="BD64" s="25"/>
      <c r="BE64" s="25"/>
      <c r="BF64" s="25"/>
      <c r="BG64" s="25"/>
      <c r="BH64" s="25">
        <v>42.832000000000001</v>
      </c>
      <c r="BI64" s="25">
        <v>3274.94</v>
      </c>
      <c r="BJ64" s="25">
        <v>3391.7</v>
      </c>
      <c r="BK64" s="25">
        <v>239.53</v>
      </c>
      <c r="BL64" s="69">
        <f>SUM(BL207)/AS207*AS64</f>
        <v>43767.381525674224</v>
      </c>
      <c r="BM64" s="69">
        <f>SUM(BM207)/AT207*AT64</f>
        <v>45343.654247012237</v>
      </c>
      <c r="BN64" s="69">
        <f>SUM(BN207)/AU207*AU64</f>
        <v>1500.1872230175904</v>
      </c>
      <c r="BO64" s="25"/>
      <c r="BP64" s="69">
        <f>SUM(BP207)/AW207*AW64</f>
        <v>26180.741123723328</v>
      </c>
      <c r="BQ64" s="69">
        <f>SUM(BQ207)/AX207*AX64</f>
        <v>25294.390240735331</v>
      </c>
      <c r="BR64" s="69">
        <f>SUM(BR207)/AY207*AY64</f>
        <v>872.80725352708646</v>
      </c>
      <c r="BS64" s="25"/>
      <c r="BT64" s="69">
        <f>SUM(BT207)/BA207*BA64</f>
        <v>180158.78030573067</v>
      </c>
      <c r="BU64" s="69">
        <f>SUM(BU207)/BB207*BB64</f>
        <v>215845.86948974006</v>
      </c>
      <c r="BV64" s="85">
        <f>SUM(BV207)/BC207*BC64</f>
        <v>3497.4996520647132</v>
      </c>
      <c r="BW64" s="25"/>
      <c r="BX64" s="25">
        <f>SUM(BX207)/BE207*BE64</f>
        <v>0</v>
      </c>
      <c r="BY64" s="25">
        <f>SUM(BY207)/BF207*BF64</f>
        <v>0</v>
      </c>
      <c r="BZ64" s="25">
        <f>SUM(BZ207)/BG207*BG64</f>
        <v>0</v>
      </c>
      <c r="CA64" s="25"/>
      <c r="CB64" s="69">
        <f>SUM(CB207)/BI207*BI64</f>
        <v>3288.0180253243043</v>
      </c>
      <c r="CC64" s="69">
        <f>SUM(CC207)/BJ207*BJ64</f>
        <v>3359.2019569274494</v>
      </c>
      <c r="CD64" s="69">
        <f>SUM(CD207)/BK207*BK64</f>
        <v>94.602634606143781</v>
      </c>
      <c r="CE64" s="25"/>
      <c r="CF64" s="25"/>
      <c r="CG64" s="25"/>
      <c r="CH64" s="25"/>
      <c r="CI64" s="25"/>
      <c r="CJ64" s="25">
        <v>1</v>
      </c>
      <c r="CK64" s="25">
        <v>22362.27</v>
      </c>
      <c r="CL64" s="25">
        <v>33302.15</v>
      </c>
    </row>
    <row r="65" spans="1:90">
      <c r="A65" s="5">
        <v>53</v>
      </c>
      <c r="B65" s="5" t="s">
        <v>93</v>
      </c>
      <c r="C65" s="25"/>
      <c r="D65" s="25"/>
      <c r="E65" s="58">
        <v>42370</v>
      </c>
      <c r="F65" s="58">
        <v>42735</v>
      </c>
      <c r="G65" s="34" t="s">
        <v>273</v>
      </c>
      <c r="H65" s="25">
        <v>700</v>
      </c>
      <c r="I65" s="34"/>
      <c r="J65" s="34" t="s">
        <v>273</v>
      </c>
      <c r="K65" s="69">
        <v>9239.61</v>
      </c>
      <c r="L65" s="70" t="s">
        <v>273</v>
      </c>
      <c r="M65" s="69">
        <f t="shared" si="4"/>
        <v>58376.639999999999</v>
      </c>
      <c r="N65" s="69">
        <v>30628.44</v>
      </c>
      <c r="O65" s="69">
        <v>15799.68</v>
      </c>
      <c r="P65" s="69">
        <v>11948.52</v>
      </c>
      <c r="Q65" s="69">
        <v>61143.12</v>
      </c>
      <c r="R65" s="69">
        <f t="shared" si="6"/>
        <v>61143.12</v>
      </c>
      <c r="S65" s="69"/>
      <c r="T65" s="69"/>
      <c r="U65" s="69"/>
      <c r="V65" s="69"/>
      <c r="W65" s="69"/>
      <c r="X65" s="69">
        <v>13100</v>
      </c>
      <c r="Y65" s="69"/>
      <c r="Z65" s="69">
        <f t="shared" si="7"/>
        <v>6473.1299999999974</v>
      </c>
      <c r="AA65" s="60">
        <v>274.3</v>
      </c>
      <c r="AB65" s="60">
        <f t="shared" si="3"/>
        <v>19.46</v>
      </c>
      <c r="AC65" s="60">
        <v>0</v>
      </c>
      <c r="AD65" s="60">
        <v>4.7300000000000004</v>
      </c>
      <c r="AE65" s="60">
        <v>6.91</v>
      </c>
      <c r="AF65" s="60">
        <v>3.82</v>
      </c>
      <c r="AG65" s="60">
        <v>4</v>
      </c>
      <c r="AH65" s="25"/>
      <c r="AI65" s="25"/>
      <c r="AJ65" s="25"/>
      <c r="AK65" s="25"/>
      <c r="AL65" s="25"/>
      <c r="AM65" s="25"/>
      <c r="AN65" s="25">
        <v>30517.33</v>
      </c>
      <c r="AO65" s="25"/>
      <c r="AP65" s="25"/>
      <c r="AQ65" s="25">
        <v>16741.02</v>
      </c>
      <c r="AR65" s="25">
        <v>976.21</v>
      </c>
      <c r="AS65" s="25">
        <v>33871.81</v>
      </c>
      <c r="AT65" s="25">
        <v>37718.120000000003</v>
      </c>
      <c r="AU65" s="25">
        <v>3022.59</v>
      </c>
      <c r="AV65" s="25">
        <v>974.86099999999999</v>
      </c>
      <c r="AW65" s="25">
        <v>20915.169999999998</v>
      </c>
      <c r="AX65" s="25">
        <v>23501.55</v>
      </c>
      <c r="AY65" s="25">
        <v>1790.3</v>
      </c>
      <c r="AZ65" s="25">
        <v>58.237000000000002</v>
      </c>
      <c r="BA65" s="25">
        <v>92831.33</v>
      </c>
      <c r="BB65" s="25">
        <v>99988.23</v>
      </c>
      <c r="BC65" s="25">
        <v>11656.43</v>
      </c>
      <c r="BD65" s="25"/>
      <c r="BE65" s="25"/>
      <c r="BF65" s="25"/>
      <c r="BG65" s="25"/>
      <c r="BH65" s="25">
        <v>33.743000000000002</v>
      </c>
      <c r="BI65" s="25">
        <v>2585.06</v>
      </c>
      <c r="BJ65" s="25">
        <v>2771.78</v>
      </c>
      <c r="BK65" s="25">
        <v>271.7</v>
      </c>
      <c r="BL65" s="69">
        <f>SUM(BL207)/AS207*AS65</f>
        <v>35889.961287599857</v>
      </c>
      <c r="BM65" s="69">
        <f>SUM(BM207)/AT207*AT65</f>
        <v>40887.282056581622</v>
      </c>
      <c r="BN65" s="69">
        <f>SUM(BN207)/AU207*AU65</f>
        <v>1071.3587462570531</v>
      </c>
      <c r="BO65" s="25"/>
      <c r="BP65" s="69">
        <f>SUM(BP207)/AW207*AW65</f>
        <v>21564.501019346506</v>
      </c>
      <c r="BQ65" s="69">
        <f>SUM(BQ207)/AX207*AX65</f>
        <v>22963.858860151984</v>
      </c>
      <c r="BR65" s="69">
        <f>SUM(BR207)/AY207*AY65</f>
        <v>611.58475838931929</v>
      </c>
      <c r="BS65" s="25"/>
      <c r="BT65" s="69">
        <f>SUM(BT207)/BA207*BA65</f>
        <v>90717.284868699877</v>
      </c>
      <c r="BU65" s="69">
        <f>SUM(BU207)/BB207*BB65</f>
        <v>111818.14789345679</v>
      </c>
      <c r="BV65" s="85">
        <f>SUM(BV207)/BC207*BC65</f>
        <v>1459.3694021004269</v>
      </c>
      <c r="BW65" s="25"/>
      <c r="BX65" s="25">
        <f>SUM(BX207)/BE207*BE65</f>
        <v>0</v>
      </c>
      <c r="BY65" s="25">
        <f>SUM(BY207)/BF207*BF65</f>
        <v>0</v>
      </c>
      <c r="BZ65" s="25">
        <f>SUM(BZ207)/BG207*BG65</f>
        <v>0</v>
      </c>
      <c r="CA65" s="25"/>
      <c r="CB65" s="69">
        <f>SUM(CB207)/BI207*BI65</f>
        <v>2595.3830838259159</v>
      </c>
      <c r="CC65" s="69">
        <f>SUM(CC207)/BJ207*BJ65</f>
        <v>2745.2218062247152</v>
      </c>
      <c r="CD65" s="69">
        <f>SUM(CD207)/BK207*BK65</f>
        <v>107.30821117392085</v>
      </c>
      <c r="CE65" s="25"/>
      <c r="CF65" s="25"/>
      <c r="CG65" s="25"/>
      <c r="CH65" s="25"/>
      <c r="CI65" s="25"/>
      <c r="CJ65" s="25">
        <v>1</v>
      </c>
      <c r="CK65" s="25">
        <v>21888.34</v>
      </c>
      <c r="CL65" s="25"/>
    </row>
    <row r="66" spans="1:90">
      <c r="A66" s="5">
        <v>54</v>
      </c>
      <c r="B66" s="5" t="s">
        <v>94</v>
      </c>
      <c r="C66" s="25"/>
      <c r="D66" s="25"/>
      <c r="E66" s="58">
        <v>42370</v>
      </c>
      <c r="F66" s="58">
        <v>42735</v>
      </c>
      <c r="G66" s="34" t="s">
        <v>273</v>
      </c>
      <c r="H66" s="25">
        <v>-13000</v>
      </c>
      <c r="I66" s="34"/>
      <c r="J66" s="34" t="s">
        <v>273</v>
      </c>
      <c r="K66" s="69">
        <v>6568.54</v>
      </c>
      <c r="L66" s="70" t="s">
        <v>273</v>
      </c>
      <c r="M66" s="69">
        <f t="shared" si="4"/>
        <v>118306.85999999999</v>
      </c>
      <c r="N66" s="69">
        <v>62071.92</v>
      </c>
      <c r="O66" s="69">
        <v>32019.84</v>
      </c>
      <c r="P66" s="69">
        <v>24215.1</v>
      </c>
      <c r="Q66" s="69">
        <v>120380.42</v>
      </c>
      <c r="R66" s="69">
        <f t="shared" si="6"/>
        <v>120380.42</v>
      </c>
      <c r="S66" s="69"/>
      <c r="T66" s="69"/>
      <c r="U66" s="69"/>
      <c r="V66" s="69"/>
      <c r="W66" s="69"/>
      <c r="X66" s="69">
        <v>15000</v>
      </c>
      <c r="Y66" s="69"/>
      <c r="Z66" s="69">
        <f t="shared" si="7"/>
        <v>4494.9799999999814</v>
      </c>
      <c r="AA66" s="60">
        <v>555.9</v>
      </c>
      <c r="AB66" s="60">
        <f t="shared" si="3"/>
        <v>19.47</v>
      </c>
      <c r="AC66" s="60">
        <v>0</v>
      </c>
      <c r="AD66" s="60">
        <v>4.7300000000000004</v>
      </c>
      <c r="AE66" s="60">
        <v>6.92</v>
      </c>
      <c r="AF66" s="60">
        <v>3.82</v>
      </c>
      <c r="AG66" s="60">
        <v>4</v>
      </c>
      <c r="AH66" s="25"/>
      <c r="AI66" s="25"/>
      <c r="AJ66" s="25"/>
      <c r="AK66" s="25"/>
      <c r="AL66" s="25"/>
      <c r="AM66" s="25"/>
      <c r="AN66" s="25">
        <v>24269.25</v>
      </c>
      <c r="AO66" s="25"/>
      <c r="AP66" s="25"/>
      <c r="AQ66" s="25">
        <v>18248.11</v>
      </c>
      <c r="AR66" s="25">
        <v>1917.75</v>
      </c>
      <c r="AS66" s="25">
        <v>67671.17</v>
      </c>
      <c r="AT66" s="25">
        <v>68692.820000000007</v>
      </c>
      <c r="AU66" s="25">
        <v>2714.89</v>
      </c>
      <c r="AV66" s="25">
        <v>1914.981</v>
      </c>
      <c r="AW66" s="25">
        <v>41400.35</v>
      </c>
      <c r="AX66" s="25">
        <v>42267.14</v>
      </c>
      <c r="AY66" s="25">
        <v>1577.79</v>
      </c>
      <c r="AZ66" s="25">
        <v>125.452</v>
      </c>
      <c r="BA66" s="25">
        <v>1499970.7</v>
      </c>
      <c r="BB66" s="25">
        <v>204012.09</v>
      </c>
      <c r="BC66" s="25">
        <v>13811.74</v>
      </c>
      <c r="BD66" s="25"/>
      <c r="BE66" s="25"/>
      <c r="BF66" s="25"/>
      <c r="BG66" s="25"/>
      <c r="BH66" s="25">
        <v>53.572000000000003</v>
      </c>
      <c r="BI66" s="25">
        <v>4093.65</v>
      </c>
      <c r="BJ66" s="25">
        <v>4184.96</v>
      </c>
      <c r="BK66" s="25">
        <v>143.69</v>
      </c>
      <c r="BL66" s="69">
        <f>SUM(BL207)/AS207*AS66</f>
        <v>71703.155856937941</v>
      </c>
      <c r="BM66" s="69">
        <f>SUM(BM207)/AT207*AT66</f>
        <v>74464.546658263745</v>
      </c>
      <c r="BN66" s="69">
        <f>SUM(BN207)/AU207*AU66</f>
        <v>962.29430608379243</v>
      </c>
      <c r="BO66" s="25"/>
      <c r="BP66" s="69">
        <f>SUM(BP207)/AW207*AW66</f>
        <v>42685.662596875962</v>
      </c>
      <c r="BQ66" s="69">
        <f>SUM(BQ207)/AX207*AX66</f>
        <v>41300.11158337575</v>
      </c>
      <c r="BR66" s="69">
        <f>SUM(BR207)/AY207*AY66</f>
        <v>538.98917273031566</v>
      </c>
      <c r="BS66" s="25"/>
      <c r="BT66" s="69">
        <f>SUM(BT207)/BA207*BA66</f>
        <v>1465811.9116315919</v>
      </c>
      <c r="BU66" s="69">
        <f>SUM(BU207)/BB207*BB66</f>
        <v>228149.39370037071</v>
      </c>
      <c r="BV66" s="85">
        <f>SUM(BV207)/BC207*BC66</f>
        <v>1729.211323343987</v>
      </c>
      <c r="BW66" s="25"/>
      <c r="BX66" s="25">
        <f>SUM(BX207)/BE207*BE66</f>
        <v>0</v>
      </c>
      <c r="BY66" s="25">
        <f>SUM(BY207)/BF207*BF66</f>
        <v>0</v>
      </c>
      <c r="BZ66" s="25">
        <f>SUM(BZ207)/BG207*BG66</f>
        <v>0</v>
      </c>
      <c r="CA66" s="25"/>
      <c r="CB66" s="69">
        <f>SUM(CB207)/BI207*BI66</f>
        <v>4109.9974318212971</v>
      </c>
      <c r="CC66" s="69">
        <f>SUM(CC207)/BJ207*BJ66</f>
        <v>4144.8612264242411</v>
      </c>
      <c r="CD66" s="69">
        <f>SUM(CD207)/BK207*BK66</f>
        <v>56.750522133164111</v>
      </c>
      <c r="CE66" s="25"/>
      <c r="CF66" s="25"/>
      <c r="CG66" s="25"/>
      <c r="CH66" s="25"/>
      <c r="CI66" s="25"/>
      <c r="CJ66" s="25">
        <v>1</v>
      </c>
      <c r="CK66" s="25">
        <v>17130.86</v>
      </c>
      <c r="CL66" s="25">
        <v>17130.86</v>
      </c>
    </row>
    <row r="67" spans="1:90">
      <c r="A67" s="5">
        <v>55</v>
      </c>
      <c r="B67" s="5" t="s">
        <v>208</v>
      </c>
      <c r="C67" s="25"/>
      <c r="D67" s="25"/>
      <c r="E67" s="58">
        <v>42370</v>
      </c>
      <c r="F67" s="58">
        <v>42735</v>
      </c>
      <c r="G67" s="34" t="s">
        <v>273</v>
      </c>
      <c r="H67" s="25">
        <v>10300</v>
      </c>
      <c r="I67" s="34"/>
      <c r="J67" s="34" t="s">
        <v>273</v>
      </c>
      <c r="K67" s="69">
        <v>1298.57</v>
      </c>
      <c r="L67" s="70" t="s">
        <v>273</v>
      </c>
      <c r="M67" s="69">
        <f>SUM(N67:P67)</f>
        <v>23056.739999999998</v>
      </c>
      <c r="N67" s="69">
        <v>9906</v>
      </c>
      <c r="O67" s="69">
        <v>7488</v>
      </c>
      <c r="P67" s="69">
        <v>5662.74</v>
      </c>
      <c r="Q67" s="69">
        <v>23045.15</v>
      </c>
      <c r="R67" s="69">
        <f>SUM(Q67)</f>
        <v>23045.15</v>
      </c>
      <c r="S67" s="69"/>
      <c r="T67" s="69"/>
      <c r="U67" s="69"/>
      <c r="V67" s="69"/>
      <c r="W67" s="69"/>
      <c r="X67" s="69">
        <v>-4100</v>
      </c>
      <c r="Y67" s="69"/>
      <c r="Z67" s="69">
        <f t="shared" si="7"/>
        <v>1310.1599999999962</v>
      </c>
      <c r="AA67" s="60">
        <v>130</v>
      </c>
      <c r="AB67" s="60">
        <f t="shared" si="3"/>
        <v>15.27</v>
      </c>
      <c r="AC67" s="60">
        <v>0</v>
      </c>
      <c r="AD67" s="60">
        <v>4.18</v>
      </c>
      <c r="AE67" s="60">
        <v>3.27</v>
      </c>
      <c r="AF67" s="60">
        <v>3.82</v>
      </c>
      <c r="AG67" s="60">
        <v>4</v>
      </c>
      <c r="AH67" s="25"/>
      <c r="AI67" s="25"/>
      <c r="AJ67" s="25"/>
      <c r="AK67" s="25"/>
      <c r="AL67" s="25"/>
      <c r="AM67" s="25"/>
      <c r="AN67" s="25">
        <v>5390.29</v>
      </c>
      <c r="AO67" s="25"/>
      <c r="AP67" s="25"/>
      <c r="AQ67" s="25">
        <v>5542.24</v>
      </c>
      <c r="AR67" s="25">
        <v>303.39999999999998</v>
      </c>
      <c r="AS67" s="25">
        <v>10555.06</v>
      </c>
      <c r="AT67" s="25">
        <v>10571.44</v>
      </c>
      <c r="AU67" s="25">
        <v>399.02</v>
      </c>
      <c r="AV67" s="25">
        <v>305.19600000000003</v>
      </c>
      <c r="AW67" s="25">
        <v>6554.4</v>
      </c>
      <c r="AX67" s="25">
        <v>6592.26</v>
      </c>
      <c r="AY67" s="25">
        <v>233.91</v>
      </c>
      <c r="AZ67" s="25">
        <v>31.117999999999999</v>
      </c>
      <c r="BA67" s="25">
        <v>49601.54</v>
      </c>
      <c r="BB67" s="25">
        <v>49365.77</v>
      </c>
      <c r="BC67" s="25">
        <v>4843.07</v>
      </c>
      <c r="BD67" s="25"/>
      <c r="BE67" s="25"/>
      <c r="BF67" s="25"/>
      <c r="BG67" s="25"/>
      <c r="BH67" s="25">
        <v>18.251000000000001</v>
      </c>
      <c r="BI67" s="25">
        <v>1394.97</v>
      </c>
      <c r="BJ67" s="25">
        <v>1424.55</v>
      </c>
      <c r="BK67" s="25">
        <v>66.239999999999995</v>
      </c>
      <c r="BL67" s="69">
        <f>SUM(BL207)/AS207*AS67</f>
        <v>11183.951929002134</v>
      </c>
      <c r="BM67" s="69">
        <f>SUM(BM207)/AT207*AT67</f>
        <v>11459.676384300947</v>
      </c>
      <c r="BN67" s="69">
        <f>SUM(BN207)/AU207*AU67</f>
        <v>141.43286616163266</v>
      </c>
      <c r="BO67" s="25"/>
      <c r="BP67" s="69">
        <f>SUM(BP207)/AW207*AW67</f>
        <v>6757.8874798151173</v>
      </c>
      <c r="BQ67" s="69">
        <f>SUM(BQ207)/AX207*AX67</f>
        <v>6441.4359142024896</v>
      </c>
      <c r="BR67" s="69">
        <f>SUM(BR207)/AY207*AY67</f>
        <v>79.906044146146272</v>
      </c>
      <c r="BS67" s="25"/>
      <c r="BT67" s="69">
        <f>SUM(BT207)/BA207*BA67</f>
        <v>48471.965597241913</v>
      </c>
      <c r="BU67" s="69">
        <f>SUM(BU207)/BB207*BB67</f>
        <v>55206.387499152377</v>
      </c>
      <c r="BV67" s="85">
        <f>SUM(BV207)/BC207*BC67</f>
        <v>606.34586835167488</v>
      </c>
      <c r="BW67" s="25"/>
      <c r="BX67" s="25">
        <f>SUM(BX207)/BE207*BE67</f>
        <v>0</v>
      </c>
      <c r="BY67" s="25">
        <f>SUM(BY207)/BF207*BF67</f>
        <v>0</v>
      </c>
      <c r="BZ67" s="25">
        <f>SUM(BZ207)/BG207*BG67</f>
        <v>0</v>
      </c>
      <c r="CA67" s="25"/>
      <c r="CB67" s="69">
        <f>SUM(CB207)/BI207*BI67</f>
        <v>1400.5406220531199</v>
      </c>
      <c r="CC67" s="69">
        <f>SUM(CC207)/BJ207*BJ67</f>
        <v>1410.9004769705452</v>
      </c>
      <c r="CD67" s="69">
        <f>SUM(CD207)/BK207*BK67</f>
        <v>26.161560206700468</v>
      </c>
      <c r="CE67" s="25"/>
      <c r="CF67" s="25">
        <v>1</v>
      </c>
      <c r="CG67" s="25">
        <v>1</v>
      </c>
      <c r="CH67" s="25">
        <v>0</v>
      </c>
      <c r="CI67" s="25">
        <v>56.51</v>
      </c>
      <c r="CJ67" s="25">
        <v>1</v>
      </c>
      <c r="CK67" s="25">
        <v>2560.64</v>
      </c>
      <c r="CL67" s="25">
        <v>2560.64</v>
      </c>
    </row>
    <row r="68" spans="1:90">
      <c r="A68" s="5">
        <v>56</v>
      </c>
      <c r="B68" s="5" t="s">
        <v>95</v>
      </c>
      <c r="C68" s="25"/>
      <c r="D68" s="25"/>
      <c r="E68" s="58">
        <v>42370</v>
      </c>
      <c r="F68" s="58">
        <v>42735</v>
      </c>
      <c r="G68" s="34" t="s">
        <v>273</v>
      </c>
      <c r="H68" s="25">
        <v>130400</v>
      </c>
      <c r="I68" s="34"/>
      <c r="J68" s="34" t="s">
        <v>273</v>
      </c>
      <c r="K68" s="69">
        <v>43625.16</v>
      </c>
      <c r="L68" s="70" t="s">
        <v>273</v>
      </c>
      <c r="M68" s="69">
        <f>SUM(N68:P68)</f>
        <v>500308.02</v>
      </c>
      <c r="N68" s="69">
        <v>172166.28</v>
      </c>
      <c r="O68" s="69">
        <v>261373.08</v>
      </c>
      <c r="P68" s="69">
        <v>66768.66</v>
      </c>
      <c r="Q68" s="69">
        <v>470066.24</v>
      </c>
      <c r="R68" s="69">
        <f>SUM(Q68)</f>
        <v>470066.24</v>
      </c>
      <c r="S68" s="69"/>
      <c r="T68" s="69"/>
      <c r="U68" s="69"/>
      <c r="V68" s="69"/>
      <c r="W68" s="69"/>
      <c r="X68" s="69">
        <v>-68100</v>
      </c>
      <c r="Y68" s="69"/>
      <c r="Z68" s="69">
        <f t="shared" si="7"/>
        <v>73866.940000000061</v>
      </c>
      <c r="AA68" s="60">
        <v>1532.8</v>
      </c>
      <c r="AB68" s="60">
        <f t="shared" si="3"/>
        <v>38.230000000000004</v>
      </c>
      <c r="AC68" s="60">
        <v>0</v>
      </c>
      <c r="AD68" s="60">
        <v>4.82</v>
      </c>
      <c r="AE68" s="60">
        <v>6.78</v>
      </c>
      <c r="AF68" s="60">
        <v>3.82</v>
      </c>
      <c r="AG68" s="60">
        <v>22.81</v>
      </c>
      <c r="AH68" s="25"/>
      <c r="AI68" s="25"/>
      <c r="AJ68" s="25"/>
      <c r="AK68" s="25"/>
      <c r="AL68" s="25"/>
      <c r="AM68" s="25"/>
      <c r="AN68" s="25">
        <v>171332.86</v>
      </c>
      <c r="AO68" s="25"/>
      <c r="AP68" s="25"/>
      <c r="AQ68" s="25">
        <v>179599.95</v>
      </c>
      <c r="AR68" s="25">
        <v>3901.38</v>
      </c>
      <c r="AS68" s="25">
        <v>134953.96</v>
      </c>
      <c r="AT68" s="25">
        <v>134653.96</v>
      </c>
      <c r="AU68" s="25">
        <v>38995.18</v>
      </c>
      <c r="AV68" s="25">
        <v>3894.8609999999999</v>
      </c>
      <c r="AW68" s="25">
        <v>83446.12</v>
      </c>
      <c r="AX68" s="25">
        <v>83701.2</v>
      </c>
      <c r="AY68" s="25">
        <v>22634.84</v>
      </c>
      <c r="AZ68" s="25">
        <v>291.84199999999998</v>
      </c>
      <c r="BA68" s="25">
        <v>459629.5</v>
      </c>
      <c r="BB68" s="25">
        <v>451371.49</v>
      </c>
      <c r="BC68" s="25">
        <v>115286.91</v>
      </c>
      <c r="BD68" s="25"/>
      <c r="BE68" s="25"/>
      <c r="BF68" s="25"/>
      <c r="BG68" s="25"/>
      <c r="BH68" s="25">
        <v>140.60400000000001</v>
      </c>
      <c r="BI68" s="25">
        <v>10746.07</v>
      </c>
      <c r="BJ68" s="25">
        <v>10781.91</v>
      </c>
      <c r="BK68" s="25">
        <v>2683.02</v>
      </c>
      <c r="BL68" s="69">
        <f>SUM(BL207)/AS207*AS68</f>
        <v>142994.79124405514</v>
      </c>
      <c r="BM68" s="69">
        <f>SUM(BM207)/AT207*AT68</f>
        <v>145967.89136244485</v>
      </c>
      <c r="BN68" s="69">
        <f>SUM(BN207)/AU207*AU68</f>
        <v>13821.863750911671</v>
      </c>
      <c r="BO68" s="25"/>
      <c r="BP68" s="69">
        <f>SUM(BP207)/AW207*AW68</f>
        <v>86036.782861459447</v>
      </c>
      <c r="BQ68" s="69">
        <f>SUM(BQ207)/AX207*AX68</f>
        <v>81786.203174912007</v>
      </c>
      <c r="BR68" s="69">
        <f>SUM(BR207)/AY207*AY68</f>
        <v>7732.2924384633297</v>
      </c>
      <c r="BS68" s="25"/>
      <c r="BT68" s="69">
        <f>SUM(BT207)/BA207*BA68</f>
        <v>449162.37099649536</v>
      </c>
      <c r="BU68" s="69">
        <f>SUM(BU207)/BB207*BB68</f>
        <v>504774.65221366507</v>
      </c>
      <c r="BV68" s="85">
        <f>SUM(BV207)/BC207*BC68</f>
        <v>14433.766506272137</v>
      </c>
      <c r="BW68" s="25"/>
      <c r="BX68" s="25">
        <f>SUM(BX207)/BE207*BE68</f>
        <v>0</v>
      </c>
      <c r="BY68" s="25">
        <f>SUM(BY207)/BF207*BF68</f>
        <v>0</v>
      </c>
      <c r="BZ68" s="25">
        <f>SUM(BZ207)/BG207*BG68</f>
        <v>0</v>
      </c>
      <c r="CA68" s="25"/>
      <c r="CB68" s="69">
        <f>SUM(CB207)/BI207*BI68</f>
        <v>10788.9829619464</v>
      </c>
      <c r="CC68" s="69">
        <f>SUM(CC207)/BJ207*BJ68</f>
        <v>10678.601636764937</v>
      </c>
      <c r="CD68" s="69">
        <f>SUM(CD207)/BK207*BK68</f>
        <v>1059.6616736983922</v>
      </c>
      <c r="CE68" s="25"/>
      <c r="CF68" s="25"/>
      <c r="CG68" s="25"/>
      <c r="CH68" s="25"/>
      <c r="CI68" s="25"/>
      <c r="CJ68" s="25">
        <v>2</v>
      </c>
      <c r="CK68" s="25">
        <v>86964.12</v>
      </c>
      <c r="CL68" s="25">
        <v>24484.74</v>
      </c>
    </row>
    <row r="69" spans="1:90">
      <c r="A69" s="5">
        <v>57</v>
      </c>
      <c r="B69" s="5" t="s">
        <v>96</v>
      </c>
      <c r="C69" s="25"/>
      <c r="D69" s="25"/>
      <c r="E69" s="58">
        <v>42370</v>
      </c>
      <c r="F69" s="58">
        <v>42735</v>
      </c>
      <c r="G69" s="34" t="s">
        <v>273</v>
      </c>
      <c r="H69" s="25">
        <v>7700</v>
      </c>
      <c r="I69" s="34"/>
      <c r="J69" s="34" t="s">
        <v>273</v>
      </c>
      <c r="K69" s="69">
        <v>16321.08</v>
      </c>
      <c r="L69" s="70" t="s">
        <v>273</v>
      </c>
      <c r="M69" s="69">
        <f t="shared" ref="M69:M109" si="8">SUM(N69:P69)</f>
        <v>348084.08999999997</v>
      </c>
      <c r="N69" s="69">
        <v>191585.46</v>
      </c>
      <c r="O69" s="69">
        <v>89110.080000000002</v>
      </c>
      <c r="P69" s="69">
        <v>67388.55</v>
      </c>
      <c r="Q69" s="69">
        <v>340101.39</v>
      </c>
      <c r="R69" s="69">
        <f>SUM(Q69)</f>
        <v>340101.39</v>
      </c>
      <c r="S69" s="69"/>
      <c r="T69" s="69"/>
      <c r="U69" s="69"/>
      <c r="V69" s="69"/>
      <c r="W69" s="69"/>
      <c r="X69" s="69">
        <v>66800</v>
      </c>
      <c r="Y69" s="69"/>
      <c r="Z69" s="69">
        <f t="shared" si="7"/>
        <v>24303.77999999997</v>
      </c>
      <c r="AA69" s="60">
        <v>1545.7</v>
      </c>
      <c r="AB69" s="60">
        <f t="shared" si="3"/>
        <v>20.419999999999998</v>
      </c>
      <c r="AC69" s="60">
        <v>0</v>
      </c>
      <c r="AD69" s="60">
        <v>5.83</v>
      </c>
      <c r="AE69" s="60">
        <v>6.77</v>
      </c>
      <c r="AF69" s="60">
        <v>3.82</v>
      </c>
      <c r="AG69" s="60">
        <v>4</v>
      </c>
      <c r="AH69" s="25"/>
      <c r="AI69" s="25"/>
      <c r="AJ69" s="25"/>
      <c r="AK69" s="25"/>
      <c r="AL69" s="25"/>
      <c r="AM69" s="25"/>
      <c r="AN69" s="25">
        <v>37104.22</v>
      </c>
      <c r="AO69" s="25"/>
      <c r="AP69" s="25"/>
      <c r="AQ69" s="25">
        <v>63917.91</v>
      </c>
      <c r="AR69" s="25">
        <v>1321.01</v>
      </c>
      <c r="AS69" s="25">
        <v>46290.27</v>
      </c>
      <c r="AT69" s="25">
        <v>45108.54</v>
      </c>
      <c r="AU69" s="25">
        <v>4455.88</v>
      </c>
      <c r="AV69" s="25">
        <v>3502.6529999999998</v>
      </c>
      <c r="AW69" s="25">
        <v>75128.56</v>
      </c>
      <c r="AX69" s="25">
        <v>74429.8</v>
      </c>
      <c r="AY69" s="25">
        <v>5210.25</v>
      </c>
      <c r="AZ69" s="64">
        <v>243.9</v>
      </c>
      <c r="BA69" s="25">
        <v>388030.62</v>
      </c>
      <c r="BB69" s="25">
        <v>363209.68</v>
      </c>
      <c r="BC69" s="25">
        <v>53788.45</v>
      </c>
      <c r="BD69" s="25"/>
      <c r="BE69" s="25"/>
      <c r="BF69" s="25"/>
      <c r="BG69" s="25"/>
      <c r="BH69" s="25">
        <v>101.422</v>
      </c>
      <c r="BI69" s="25">
        <v>7753.86</v>
      </c>
      <c r="BJ69" s="25">
        <v>7641.62</v>
      </c>
      <c r="BK69" s="25">
        <v>463.33</v>
      </c>
      <c r="BL69" s="69">
        <f>SUM(BL207)/AS207*AS69</f>
        <v>49048.338376146567</v>
      </c>
      <c r="BM69" s="69">
        <f>SUM(BM207)/AT207*AT69</f>
        <v>48898.661920069033</v>
      </c>
      <c r="BN69" s="69">
        <f>SUM(BN207)/AU207*AU69</f>
        <v>1579.3892027274217</v>
      </c>
      <c r="BO69" s="25"/>
      <c r="BP69" s="69">
        <f>SUM(BP207)/AW207*AW69</f>
        <v>77460.996429961378</v>
      </c>
      <c r="BQ69" s="69">
        <f>SUM(BQ207)/AX207*AX69</f>
        <v>72726.92321099418</v>
      </c>
      <c r="BR69" s="69">
        <f>SUM(BR207)/AY207*AY69</f>
        <v>1779.8745949829363</v>
      </c>
      <c r="BS69" s="25"/>
      <c r="BT69" s="69">
        <f>SUM(BT207)/BA207*BA69</f>
        <v>379194.01017219323</v>
      </c>
      <c r="BU69" s="69">
        <f>SUM(BU207)/BB207*BB69</f>
        <v>406182.14478419226</v>
      </c>
      <c r="BV69" s="85">
        <f>SUM(BV207)/BC207*BC69</f>
        <v>6734.2417975665539</v>
      </c>
      <c r="BW69" s="25"/>
      <c r="BX69" s="25">
        <f>SUM(BX207)/BE207*BE69</f>
        <v>0</v>
      </c>
      <c r="BY69" s="25">
        <f>SUM(BY207)/BF207*BF69</f>
        <v>0</v>
      </c>
      <c r="BZ69" s="25">
        <f>SUM(BZ207)/BG207*BG69</f>
        <v>0</v>
      </c>
      <c r="CA69" s="25"/>
      <c r="CB69" s="69">
        <f>SUM(CB207)/BI207*BI69</f>
        <v>7784.823980238144</v>
      </c>
      <c r="CC69" s="69">
        <f>SUM(CC207)/BJ207*BJ69</f>
        <v>7568.400760119096</v>
      </c>
      <c r="CD69" s="69">
        <f>SUM(CD207)/BK207*BK69</f>
        <v>182.99268856537634</v>
      </c>
      <c r="CE69" s="25"/>
      <c r="CF69" s="25"/>
      <c r="CG69" s="25"/>
      <c r="CH69" s="25"/>
      <c r="CI69" s="25"/>
      <c r="CJ69" s="25"/>
      <c r="CK69" s="25"/>
      <c r="CL69" s="25"/>
    </row>
    <row r="70" spans="1:90">
      <c r="A70" s="5">
        <v>58</v>
      </c>
      <c r="B70" s="5" t="s">
        <v>97</v>
      </c>
      <c r="C70" s="25"/>
      <c r="D70" s="25"/>
      <c r="E70" s="58">
        <v>42370</v>
      </c>
      <c r="F70" s="58">
        <v>42735</v>
      </c>
      <c r="G70" s="34" t="s">
        <v>273</v>
      </c>
      <c r="H70" s="25">
        <v>14900</v>
      </c>
      <c r="I70" s="34"/>
      <c r="J70" s="34" t="s">
        <v>273</v>
      </c>
      <c r="K70" s="69">
        <v>8029.03</v>
      </c>
      <c r="L70" s="70" t="s">
        <v>273</v>
      </c>
      <c r="M70" s="69">
        <f t="shared" si="8"/>
        <v>22503.64</v>
      </c>
      <c r="N70" s="69">
        <v>12549.4</v>
      </c>
      <c r="O70" s="69">
        <v>1843.38</v>
      </c>
      <c r="P70" s="69">
        <v>8110.86</v>
      </c>
      <c r="Q70" s="69">
        <v>24667.87</v>
      </c>
      <c r="R70" s="69">
        <f t="shared" ref="R70:R98" si="9">SUM(Q70)</f>
        <v>24667.87</v>
      </c>
      <c r="S70" s="69"/>
      <c r="T70" s="69"/>
      <c r="U70" s="69"/>
      <c r="V70" s="69"/>
      <c r="W70" s="69"/>
      <c r="X70" s="69">
        <v>33700</v>
      </c>
      <c r="Y70" s="69"/>
      <c r="Z70" s="69">
        <f t="shared" si="7"/>
        <v>5864.7999999999993</v>
      </c>
      <c r="AA70" s="60">
        <v>186.2</v>
      </c>
      <c r="AB70" s="60">
        <f t="shared" si="3"/>
        <v>10.82</v>
      </c>
      <c r="AC70" s="60">
        <v>0</v>
      </c>
      <c r="AD70" s="60">
        <v>3.73</v>
      </c>
      <c r="AE70" s="60">
        <v>3.27</v>
      </c>
      <c r="AF70" s="60">
        <v>3.82</v>
      </c>
      <c r="AG70" s="60">
        <v>0</v>
      </c>
      <c r="AH70" s="25"/>
      <c r="AI70" s="25"/>
      <c r="AJ70" s="25"/>
      <c r="AK70" s="25"/>
      <c r="AL70" s="25"/>
      <c r="AM70" s="25"/>
      <c r="AN70" s="25">
        <v>37272.410000000003</v>
      </c>
      <c r="AO70" s="25"/>
      <c r="AP70" s="25"/>
      <c r="AQ70" s="25">
        <v>25227</v>
      </c>
      <c r="AR70" s="25">
        <v>373.43</v>
      </c>
      <c r="AS70" s="25">
        <v>12939.09</v>
      </c>
      <c r="AT70" s="25">
        <v>13212.06</v>
      </c>
      <c r="AU70" s="25">
        <v>5577.06</v>
      </c>
      <c r="AV70" s="25">
        <v>373.42700000000002</v>
      </c>
      <c r="AW70" s="25">
        <v>8007.27</v>
      </c>
      <c r="AX70" s="25">
        <v>8326.0300000000007</v>
      </c>
      <c r="AY70" s="25">
        <v>3388.71</v>
      </c>
      <c r="AZ70" s="25">
        <v>25.46</v>
      </c>
      <c r="BA70" s="25">
        <v>40513.21</v>
      </c>
      <c r="BB70" s="25">
        <v>51864.58</v>
      </c>
      <c r="BC70" s="25">
        <v>15813.43</v>
      </c>
      <c r="BD70" s="25"/>
      <c r="BE70" s="25"/>
      <c r="BF70" s="25"/>
      <c r="BG70" s="25"/>
      <c r="BH70" s="25">
        <v>17.100000000000001</v>
      </c>
      <c r="BI70" s="25">
        <v>1307.8599999999999</v>
      </c>
      <c r="BJ70" s="25">
        <v>1410.17</v>
      </c>
      <c r="BK70" s="25">
        <v>447.8</v>
      </c>
      <c r="BL70" s="69">
        <f>SUM(BL207)/AS207*AS70</f>
        <v>13710.027282178617</v>
      </c>
      <c r="BM70" s="69">
        <f>SUM(BM207)/AT207*AT70</f>
        <v>14322.167270491735</v>
      </c>
      <c r="BN70" s="69">
        <f>SUM(BN207)/AU207*AU70</f>
        <v>1976.7920920139218</v>
      </c>
      <c r="BO70" s="25"/>
      <c r="BP70" s="69">
        <f>SUM(BP207)/AW207*AW70</f>
        <v>8255.8631881635538</v>
      </c>
      <c r="BQ70" s="69">
        <f>SUM(BQ207)/AX207*AX70</f>
        <v>8135.5390510579609</v>
      </c>
      <c r="BR70" s="69">
        <f>SUM(BR207)/AY207*AY70</f>
        <v>1157.6179336432274</v>
      </c>
      <c r="BS70" s="25"/>
      <c r="BT70" s="69">
        <f>SUM(BT207)/BA207*BA70</f>
        <v>39590.603867416961</v>
      </c>
      <c r="BU70" s="69">
        <f>SUM(BU207)/BB207*BB70</f>
        <v>58000.839467525548</v>
      </c>
      <c r="BV70" s="85">
        <f>SUM(BV207)/BC207*BC70</f>
        <v>1979.8202266265876</v>
      </c>
      <c r="BW70" s="25"/>
      <c r="BX70" s="25">
        <f>SUM(BX207)/BE207*BE70</f>
        <v>0</v>
      </c>
      <c r="BY70" s="25">
        <f>SUM(BY207)/BF207*BF70</f>
        <v>0</v>
      </c>
      <c r="BZ70" s="25">
        <f>SUM(BZ207)/BG207*BG70</f>
        <v>0</v>
      </c>
      <c r="CA70" s="25"/>
      <c r="CB70" s="69">
        <f>SUM(CB207)/BI207*BI70</f>
        <v>1313.082760172902</v>
      </c>
      <c r="CC70" s="69">
        <f>SUM(CC207)/BJ207*BJ70</f>
        <v>1396.658260931209</v>
      </c>
      <c r="CD70" s="69">
        <f>SUM(CD207)/BK207*BK70</f>
        <v>176.85909813648053</v>
      </c>
      <c r="CE70" s="25"/>
      <c r="CF70" s="25">
        <v>1</v>
      </c>
      <c r="CG70" s="25">
        <v>1</v>
      </c>
      <c r="CH70" s="25">
        <v>0</v>
      </c>
      <c r="CI70" s="25">
        <v>1228.4000000000001</v>
      </c>
      <c r="CJ70" s="25">
        <v>1</v>
      </c>
      <c r="CK70" s="25">
        <v>25346.07</v>
      </c>
      <c r="CL70" s="25">
        <v>38863.519999999997</v>
      </c>
    </row>
    <row r="71" spans="1:90">
      <c r="A71" s="4">
        <v>59</v>
      </c>
      <c r="B71" s="5" t="s">
        <v>98</v>
      </c>
      <c r="C71" s="25"/>
      <c r="D71" s="25"/>
      <c r="E71" s="58">
        <v>42370</v>
      </c>
      <c r="F71" s="58">
        <v>42735</v>
      </c>
      <c r="G71" s="34" t="s">
        <v>273</v>
      </c>
      <c r="H71" s="25">
        <v>17600</v>
      </c>
      <c r="I71" s="34">
        <v>-172.17</v>
      </c>
      <c r="J71" s="34" t="s">
        <v>273</v>
      </c>
      <c r="K71" s="69">
        <v>0</v>
      </c>
      <c r="L71" s="70" t="s">
        <v>273</v>
      </c>
      <c r="M71" s="69">
        <f t="shared" si="8"/>
        <v>24459.550000000003</v>
      </c>
      <c r="N71" s="69">
        <v>8283.2999999999993</v>
      </c>
      <c r="O71" s="69">
        <v>8305.0300000000007</v>
      </c>
      <c r="P71" s="69">
        <v>7871.22</v>
      </c>
      <c r="Q71" s="69">
        <v>23286.32</v>
      </c>
      <c r="R71" s="69">
        <f t="shared" si="9"/>
        <v>23286.32</v>
      </c>
      <c r="S71" s="69"/>
      <c r="T71" s="69"/>
      <c r="U71" s="69"/>
      <c r="V71" s="69"/>
      <c r="W71" s="69"/>
      <c r="X71" s="69">
        <v>9900</v>
      </c>
      <c r="Y71" s="69"/>
      <c r="Z71" s="69">
        <f>SUM(K71+M71-Q71+I71)</f>
        <v>1001.0600000000032</v>
      </c>
      <c r="AA71" s="60">
        <v>180.7</v>
      </c>
      <c r="AB71" s="60">
        <f t="shared" si="3"/>
        <v>12.64</v>
      </c>
      <c r="AC71" s="60">
        <v>0</v>
      </c>
      <c r="AD71" s="60">
        <v>1.55</v>
      </c>
      <c r="AE71" s="60">
        <v>3.27</v>
      </c>
      <c r="AF71" s="60">
        <v>3.82</v>
      </c>
      <c r="AG71" s="60">
        <v>4</v>
      </c>
      <c r="AH71" s="25"/>
      <c r="AI71" s="25"/>
      <c r="AJ71" s="25"/>
      <c r="AK71" s="25"/>
      <c r="AL71" s="25"/>
      <c r="AM71" s="25">
        <v>-44.06</v>
      </c>
      <c r="AN71" s="25"/>
      <c r="AO71" s="25"/>
      <c r="AP71" s="25"/>
      <c r="AQ71" s="25">
        <v>49.73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/>
      <c r="BE71" s="25"/>
      <c r="BF71" s="25"/>
      <c r="BG71" s="25"/>
      <c r="BH71" s="25">
        <v>20.443000000000001</v>
      </c>
      <c r="BI71" s="25">
        <v>1562.76</v>
      </c>
      <c r="BJ71" s="25">
        <v>1468.97</v>
      </c>
      <c r="BK71" s="25">
        <v>49.73</v>
      </c>
      <c r="BL71" s="69">
        <f>SUM(BL207)/AS207*AS71</f>
        <v>0</v>
      </c>
      <c r="BM71" s="69">
        <f>SUM(BM207)/AT207*AT71</f>
        <v>0</v>
      </c>
      <c r="BN71" s="69">
        <f>SUM(BN207)/AU207*AU71</f>
        <v>0</v>
      </c>
      <c r="BO71" s="25"/>
      <c r="BP71" s="69">
        <f>SUM(BP207)/AW207*AW71</f>
        <v>0</v>
      </c>
      <c r="BQ71" s="69">
        <f>SUM(BQ207)/AX207*AX71</f>
        <v>0</v>
      </c>
      <c r="BR71" s="69">
        <f>SUM(BR207)/AY207*AY71</f>
        <v>0</v>
      </c>
      <c r="BS71" s="25"/>
      <c r="BT71" s="69">
        <f>SUM(BT207)/BA207*BA71</f>
        <v>0</v>
      </c>
      <c r="BU71" s="69">
        <f>SUM(BU207)/BB207*BB71</f>
        <v>0</v>
      </c>
      <c r="BV71" s="85">
        <f>SUM(BV207)/BC207*BC71</f>
        <v>0</v>
      </c>
      <c r="BW71" s="25"/>
      <c r="BX71" s="25">
        <f>SUM(BX207)/BE207*BE71</f>
        <v>0</v>
      </c>
      <c r="BY71" s="25">
        <f>SUM(BY207)/BF207*BF71</f>
        <v>0</v>
      </c>
      <c r="BZ71" s="25">
        <f>SUM(BZ207)/BG207*BG71</f>
        <v>0</v>
      </c>
      <c r="CA71" s="25"/>
      <c r="CB71" s="69">
        <f>SUM(CB207)/BI207*BI71</f>
        <v>1569.0006684873033</v>
      </c>
      <c r="CC71" s="69">
        <f>SUM(CC207)/BJ207*BJ71</f>
        <v>1454.8948605913599</v>
      </c>
      <c r="CD71" s="69">
        <f>SUM(CD207)/BK207*BK71</f>
        <v>19.640917709529202</v>
      </c>
      <c r="CE71" s="25"/>
      <c r="CF71" s="25"/>
      <c r="CG71" s="25"/>
      <c r="CH71" s="25"/>
      <c r="CI71" s="25"/>
      <c r="CJ71" s="25"/>
      <c r="CK71" s="25"/>
      <c r="CL71" s="25"/>
    </row>
    <row r="72" spans="1:90">
      <c r="A72" s="5">
        <v>60</v>
      </c>
      <c r="B72" s="5" t="s">
        <v>99</v>
      </c>
      <c r="C72" s="25"/>
      <c r="D72" s="25"/>
      <c r="E72" s="58">
        <v>42370</v>
      </c>
      <c r="F72" s="58">
        <v>42735</v>
      </c>
      <c r="G72" s="34" t="s">
        <v>273</v>
      </c>
      <c r="H72" s="25">
        <v>4400</v>
      </c>
      <c r="I72" s="34"/>
      <c r="J72" s="34" t="s">
        <v>273</v>
      </c>
      <c r="K72" s="69">
        <v>5706.66</v>
      </c>
      <c r="L72" s="70" t="s">
        <v>273</v>
      </c>
      <c r="M72" s="69">
        <f t="shared" si="8"/>
        <v>29841.190000000002</v>
      </c>
      <c r="N72" s="69">
        <v>10466.709999999999</v>
      </c>
      <c r="O72" s="69">
        <v>10096.200000000001</v>
      </c>
      <c r="P72" s="69">
        <v>9278.2800000000007</v>
      </c>
      <c r="Q72" s="69">
        <v>24870.22</v>
      </c>
      <c r="R72" s="69">
        <f t="shared" si="9"/>
        <v>24870.22</v>
      </c>
      <c r="S72" s="69"/>
      <c r="T72" s="69"/>
      <c r="U72" s="69"/>
      <c r="V72" s="69"/>
      <c r="W72" s="69"/>
      <c r="X72" s="69">
        <v>10600</v>
      </c>
      <c r="Y72" s="69"/>
      <c r="Z72" s="69">
        <f t="shared" si="7"/>
        <v>10677.630000000005</v>
      </c>
      <c r="AA72" s="60">
        <v>213</v>
      </c>
      <c r="AB72" s="60">
        <f t="shared" si="3"/>
        <v>12.93</v>
      </c>
      <c r="AC72" s="60">
        <v>0</v>
      </c>
      <c r="AD72" s="60">
        <v>1.55</v>
      </c>
      <c r="AE72" s="60">
        <v>3.56</v>
      </c>
      <c r="AF72" s="60">
        <v>3.82</v>
      </c>
      <c r="AG72" s="60">
        <v>4</v>
      </c>
      <c r="AH72" s="25"/>
      <c r="AI72" s="25"/>
      <c r="AJ72" s="25"/>
      <c r="AK72" s="25"/>
      <c r="AL72" s="25"/>
      <c r="AM72" s="25"/>
      <c r="AN72" s="25">
        <v>267.68</v>
      </c>
      <c r="AO72" s="25"/>
      <c r="AP72" s="25"/>
      <c r="AQ72" s="25">
        <v>434.29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/>
      <c r="BE72" s="25"/>
      <c r="BF72" s="25"/>
      <c r="BG72" s="25"/>
      <c r="BH72" s="25">
        <v>14.134</v>
      </c>
      <c r="BI72" s="25">
        <v>1080.6099999999999</v>
      </c>
      <c r="BJ72" s="25">
        <v>914</v>
      </c>
      <c r="BK72" s="25">
        <v>434.29</v>
      </c>
      <c r="BL72" s="69">
        <f>SUM(BL207)/AS207*AS72</f>
        <v>0</v>
      </c>
      <c r="BM72" s="69">
        <f>SUM(BM207)/AT207*AT72</f>
        <v>0</v>
      </c>
      <c r="BN72" s="69">
        <f>SUM(BN207)/AU207*AU72</f>
        <v>0</v>
      </c>
      <c r="BO72" s="25"/>
      <c r="BP72" s="69">
        <f>SUM(BP207)/AW207*AW72</f>
        <v>0</v>
      </c>
      <c r="BQ72" s="69">
        <f>SUM(BQ207)/AX207*AX72</f>
        <v>0</v>
      </c>
      <c r="BR72" s="69">
        <f>SUM(BR207)/AY207*AY72</f>
        <v>0</v>
      </c>
      <c r="BS72" s="25"/>
      <c r="BT72" s="69">
        <f>SUM(BT207)/BA207*BA72</f>
        <v>0</v>
      </c>
      <c r="BU72" s="69">
        <f>SUM(BU207)/BB207*BB72</f>
        <v>0</v>
      </c>
      <c r="BV72" s="85">
        <f>SUM(BV207)/BC207*BC72</f>
        <v>0</v>
      </c>
      <c r="BW72" s="25"/>
      <c r="BX72" s="25">
        <f>SUM(BX207)/BE207*BE72</f>
        <v>0</v>
      </c>
      <c r="BY72" s="25">
        <f>SUM(BY207)/BF207*BF72</f>
        <v>0</v>
      </c>
      <c r="BZ72" s="25">
        <f>SUM(BZ207)/BG207*BG72</f>
        <v>0</v>
      </c>
      <c r="CA72" s="25"/>
      <c r="CB72" s="69">
        <f>SUM(CB207)/BI207*BI72</f>
        <v>1084.9252683547472</v>
      </c>
      <c r="CC72" s="69">
        <f>SUM(CC207)/BJ207*BJ72</f>
        <v>905.24238247241465</v>
      </c>
      <c r="CD72" s="69">
        <f>SUM(CD207)/BK207*BK72</f>
        <v>171.52330890954028</v>
      </c>
      <c r="CE72" s="25"/>
      <c r="CF72" s="25"/>
      <c r="CG72" s="25"/>
      <c r="CH72" s="25"/>
      <c r="CI72" s="25"/>
      <c r="CJ72" s="25">
        <v>1</v>
      </c>
      <c r="CK72" s="25">
        <v>11310.12</v>
      </c>
      <c r="CL72" s="25">
        <v>11310.12</v>
      </c>
    </row>
    <row r="73" spans="1:90">
      <c r="A73" s="5">
        <v>61</v>
      </c>
      <c r="B73" s="5" t="s">
        <v>100</v>
      </c>
      <c r="C73" s="25"/>
      <c r="D73" s="25"/>
      <c r="E73" s="58">
        <v>42370</v>
      </c>
      <c r="F73" s="58">
        <v>42735</v>
      </c>
      <c r="G73" s="34" t="s">
        <v>273</v>
      </c>
      <c r="H73" s="25">
        <v>5400</v>
      </c>
      <c r="I73" s="34"/>
      <c r="J73" s="34" t="s">
        <v>273</v>
      </c>
      <c r="K73" s="69">
        <v>4433.7700000000004</v>
      </c>
      <c r="L73" s="70" t="s">
        <v>273</v>
      </c>
      <c r="M73" s="69">
        <f t="shared" si="8"/>
        <v>18801.36</v>
      </c>
      <c r="N73" s="69">
        <v>5994.24</v>
      </c>
      <c r="O73" s="69">
        <v>6203.46</v>
      </c>
      <c r="P73" s="69">
        <v>6603.66</v>
      </c>
      <c r="Q73" s="69">
        <v>17944.11</v>
      </c>
      <c r="R73" s="69">
        <f t="shared" si="9"/>
        <v>17944.11</v>
      </c>
      <c r="S73" s="69"/>
      <c r="T73" s="69"/>
      <c r="U73" s="69"/>
      <c r="V73" s="69"/>
      <c r="W73" s="69"/>
      <c r="X73" s="69">
        <v>1000</v>
      </c>
      <c r="Y73" s="69"/>
      <c r="Z73" s="69">
        <f t="shared" si="7"/>
        <v>5291.02</v>
      </c>
      <c r="AA73" s="60">
        <v>151.6</v>
      </c>
      <c r="AB73" s="60">
        <f t="shared" si="3"/>
        <v>12.09</v>
      </c>
      <c r="AC73" s="60">
        <v>0</v>
      </c>
      <c r="AD73" s="60">
        <v>1</v>
      </c>
      <c r="AE73" s="60">
        <v>3.27</v>
      </c>
      <c r="AF73" s="60">
        <v>3.82</v>
      </c>
      <c r="AG73" s="60">
        <v>4</v>
      </c>
      <c r="AH73" s="25"/>
      <c r="AI73" s="25"/>
      <c r="AJ73" s="25"/>
      <c r="AK73" s="25"/>
      <c r="AL73" s="25"/>
      <c r="AM73" s="25"/>
      <c r="AN73" s="25">
        <v>437.99</v>
      </c>
      <c r="AO73" s="25"/>
      <c r="AP73" s="25"/>
      <c r="AQ73" s="25">
        <v>351.98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/>
      <c r="BE73" s="25"/>
      <c r="BF73" s="25"/>
      <c r="BG73" s="25"/>
      <c r="BH73" s="25">
        <v>23.25</v>
      </c>
      <c r="BI73" s="25">
        <v>1779.62</v>
      </c>
      <c r="BJ73" s="25">
        <v>1865.63</v>
      </c>
      <c r="BK73" s="25">
        <v>351.98</v>
      </c>
      <c r="BL73" s="69">
        <f>SUM(BL207)/AS207*AS73</f>
        <v>0</v>
      </c>
      <c r="BM73" s="69">
        <f>SUM(BM207)/AT207*AT73</f>
        <v>0</v>
      </c>
      <c r="BN73" s="69">
        <f>SUM(BN207)/AU207*AU73</f>
        <v>0</v>
      </c>
      <c r="BO73" s="25"/>
      <c r="BP73" s="69">
        <f>SUM(BP207)/AW207*AW73</f>
        <v>0</v>
      </c>
      <c r="BQ73" s="69">
        <f>SUM(BQ207)/AX207*AX73</f>
        <v>0</v>
      </c>
      <c r="BR73" s="69">
        <f>SUM(BR207)/AY207*AY73</f>
        <v>0</v>
      </c>
      <c r="BS73" s="25"/>
      <c r="BT73" s="69">
        <f>SUM(BT207)/BA207*BA73</f>
        <v>0</v>
      </c>
      <c r="BU73" s="69">
        <f>SUM(BU207)/BB207*BB73</f>
        <v>0</v>
      </c>
      <c r="BV73" s="85">
        <f>SUM(BV207)/BC207*BC73</f>
        <v>0</v>
      </c>
      <c r="BW73" s="25"/>
      <c r="BX73" s="25">
        <f>SUM(BX207)/BE207*BE73</f>
        <v>0</v>
      </c>
      <c r="BY73" s="25">
        <f>SUM(BY207)/BF207*BF73</f>
        <v>0</v>
      </c>
      <c r="BZ73" s="25">
        <f>SUM(BZ207)/BG207*BG73</f>
        <v>0</v>
      </c>
      <c r="CA73" s="25"/>
      <c r="CB73" s="69">
        <f>SUM(CB207)/BI207*BI73</f>
        <v>1786.7266692603948</v>
      </c>
      <c r="CC73" s="69">
        <f>SUM(CC207)/BJ207*BJ73</f>
        <v>1847.7542078906031</v>
      </c>
      <c r="CD73" s="69">
        <f>SUM(CD207)/BK207*BK73</f>
        <v>139.01488468530241</v>
      </c>
      <c r="CE73" s="25"/>
      <c r="CF73" s="25"/>
      <c r="CG73" s="25"/>
      <c r="CH73" s="25"/>
      <c r="CI73" s="25"/>
      <c r="CJ73" s="25">
        <v>3</v>
      </c>
      <c r="CK73" s="25">
        <v>9104.0400000000009</v>
      </c>
      <c r="CL73" s="25">
        <v>9104.0400000000009</v>
      </c>
    </row>
    <row r="74" spans="1:90">
      <c r="A74" s="5">
        <v>62</v>
      </c>
      <c r="B74" s="5" t="s">
        <v>101</v>
      </c>
      <c r="C74" s="25"/>
      <c r="D74" s="25"/>
      <c r="E74" s="58">
        <v>42370</v>
      </c>
      <c r="F74" s="58">
        <v>42735</v>
      </c>
      <c r="G74" s="34" t="s">
        <v>273</v>
      </c>
      <c r="H74" s="25">
        <v>11900</v>
      </c>
      <c r="I74" s="34"/>
      <c r="J74" s="34" t="s">
        <v>273</v>
      </c>
      <c r="K74" s="69">
        <v>11883.84</v>
      </c>
      <c r="L74" s="70" t="s">
        <v>273</v>
      </c>
      <c r="M74" s="69">
        <f t="shared" si="8"/>
        <v>49032.24</v>
      </c>
      <c r="N74" s="69">
        <v>21844.2</v>
      </c>
      <c r="O74" s="69">
        <v>14167.86</v>
      </c>
      <c r="P74" s="69">
        <v>13020.18</v>
      </c>
      <c r="Q74" s="69">
        <v>50460.12</v>
      </c>
      <c r="R74" s="69">
        <f t="shared" si="9"/>
        <v>50460.12</v>
      </c>
      <c r="S74" s="69"/>
      <c r="T74" s="69"/>
      <c r="U74" s="69"/>
      <c r="V74" s="69"/>
      <c r="W74" s="69"/>
      <c r="X74" s="69">
        <v>19700</v>
      </c>
      <c r="Y74" s="69"/>
      <c r="Z74" s="69">
        <f t="shared" si="7"/>
        <v>10455.959999999999</v>
      </c>
      <c r="AA74" s="60">
        <v>298.89999999999998</v>
      </c>
      <c r="AB74" s="60">
        <f t="shared" si="3"/>
        <v>17.950000000000003</v>
      </c>
      <c r="AC74" s="60">
        <v>0</v>
      </c>
      <c r="AD74" s="60">
        <v>3.65</v>
      </c>
      <c r="AE74" s="60">
        <v>6.48</v>
      </c>
      <c r="AF74" s="60">
        <v>3.82</v>
      </c>
      <c r="AG74" s="60">
        <v>4</v>
      </c>
      <c r="AH74" s="25"/>
      <c r="AI74" s="25"/>
      <c r="AJ74" s="25"/>
      <c r="AK74" s="25"/>
      <c r="AL74" s="25"/>
      <c r="AM74" s="25"/>
      <c r="AN74" s="25">
        <v>7775.59</v>
      </c>
      <c r="AO74" s="25"/>
      <c r="AP74" s="25"/>
      <c r="AQ74" s="25">
        <v>2069.5</v>
      </c>
      <c r="AR74" s="25">
        <v>800.29</v>
      </c>
      <c r="AS74" s="25">
        <v>27157.27</v>
      </c>
      <c r="AT74" s="25">
        <v>30332.03</v>
      </c>
      <c r="AU74" s="25">
        <v>925.4</v>
      </c>
      <c r="AV74" s="25">
        <v>796.33199999999999</v>
      </c>
      <c r="AW74" s="25">
        <v>16911.560000000001</v>
      </c>
      <c r="AX74" s="25">
        <v>19224.98</v>
      </c>
      <c r="AY74" s="25">
        <v>776.15</v>
      </c>
      <c r="AZ74" s="25">
        <v>0</v>
      </c>
      <c r="BA74" s="25">
        <v>0</v>
      </c>
      <c r="BB74" s="25">
        <v>0</v>
      </c>
      <c r="BC74" s="25">
        <v>0</v>
      </c>
      <c r="BD74" s="25"/>
      <c r="BE74" s="25"/>
      <c r="BF74" s="25"/>
      <c r="BG74" s="25"/>
      <c r="BH74" s="25">
        <v>38.863</v>
      </c>
      <c r="BI74" s="25">
        <v>2973.02</v>
      </c>
      <c r="BJ74" s="25">
        <v>3190.93</v>
      </c>
      <c r="BK74" s="25">
        <v>367.95</v>
      </c>
      <c r="BL74" s="69">
        <f>SUM(BL207)/AS207*AS74</f>
        <v>28775.355346434015</v>
      </c>
      <c r="BM74" s="69">
        <f>SUM(BM207)/AT207*AT74</f>
        <v>32880.596009522618</v>
      </c>
      <c r="BN74" s="69">
        <f>SUM(BN207)/AU207*AU74</f>
        <v>328.00855682916864</v>
      </c>
      <c r="BO74" s="25"/>
      <c r="BP74" s="69">
        <f>SUM(BP207)/AW207*AW74</f>
        <v>17436.595201413122</v>
      </c>
      <c r="BQ74" s="69">
        <f>SUM(BQ207)/AX207*AX74</f>
        <v>18785.132355493348</v>
      </c>
      <c r="BR74" s="69">
        <f>SUM(BR207)/AY207*AY74</f>
        <v>265.14076424279182</v>
      </c>
      <c r="BS74" s="25"/>
      <c r="BT74" s="69">
        <f>SUM(BT207)/BA207*BA74</f>
        <v>0</v>
      </c>
      <c r="BU74" s="69">
        <f>SUM(BU207)/BB207*BB74</f>
        <v>0</v>
      </c>
      <c r="BV74" s="85">
        <f>SUM(BV207)/BC207*BC74</f>
        <v>0</v>
      </c>
      <c r="BW74" s="25"/>
      <c r="BX74" s="25">
        <f>SUM(BX207)/BE207*BE74</f>
        <v>0</v>
      </c>
      <c r="BY74" s="25">
        <f>SUM(BY207)/BF207*BF74</f>
        <v>0</v>
      </c>
      <c r="BZ74" s="25">
        <f>SUM(BZ207)/BG207*BG74</f>
        <v>0</v>
      </c>
      <c r="CA74" s="25"/>
      <c r="CB74" s="69">
        <f>SUM(CB207)/BI207*BI74</f>
        <v>2984.892349065834</v>
      </c>
      <c r="CC74" s="69">
        <f>SUM(CC207)/BJ207*BJ74</f>
        <v>3160.3556624756038</v>
      </c>
      <c r="CD74" s="69">
        <f>SUM(CD207)/BK207*BK74</f>
        <v>145.3222535938321</v>
      </c>
      <c r="CE74" s="25"/>
      <c r="CF74" s="25"/>
      <c r="CG74" s="25"/>
      <c r="CH74" s="25"/>
      <c r="CI74" s="25"/>
      <c r="CJ74" s="25">
        <v>1</v>
      </c>
      <c r="CK74" s="25">
        <v>9119.1200000000008</v>
      </c>
      <c r="CL74" s="25">
        <v>4778.0200000000004</v>
      </c>
    </row>
    <row r="75" spans="1:90">
      <c r="A75" s="5">
        <v>63</v>
      </c>
      <c r="B75" s="5" t="s">
        <v>102</v>
      </c>
      <c r="C75" s="25"/>
      <c r="D75" s="25"/>
      <c r="E75" s="58">
        <v>42370</v>
      </c>
      <c r="F75" s="58">
        <v>42735</v>
      </c>
      <c r="G75" s="34" t="s">
        <v>273</v>
      </c>
      <c r="H75" s="25">
        <v>28600</v>
      </c>
      <c r="I75" s="34"/>
      <c r="J75" s="34" t="s">
        <v>273</v>
      </c>
      <c r="K75" s="69">
        <v>729.98</v>
      </c>
      <c r="L75" s="70" t="s">
        <v>273</v>
      </c>
      <c r="M75" s="69">
        <f t="shared" si="8"/>
        <v>46405.760000000002</v>
      </c>
      <c r="N75" s="69">
        <v>22054.18</v>
      </c>
      <c r="O75" s="69">
        <v>11217.04</v>
      </c>
      <c r="P75" s="69">
        <v>13134.54</v>
      </c>
      <c r="Q75" s="69">
        <v>46210.65</v>
      </c>
      <c r="R75" s="69">
        <f t="shared" si="9"/>
        <v>46210.65</v>
      </c>
      <c r="S75" s="69"/>
      <c r="T75" s="69"/>
      <c r="U75" s="69"/>
      <c r="V75" s="69"/>
      <c r="W75" s="69"/>
      <c r="X75" s="69">
        <v>39400</v>
      </c>
      <c r="Y75" s="69"/>
      <c r="Z75" s="69">
        <f t="shared" si="7"/>
        <v>925.09000000000378</v>
      </c>
      <c r="AA75" s="60">
        <v>301.5</v>
      </c>
      <c r="AB75" s="60">
        <f t="shared" si="3"/>
        <v>16.25</v>
      </c>
      <c r="AC75" s="60">
        <v>0</v>
      </c>
      <c r="AD75" s="60">
        <v>3.66</v>
      </c>
      <c r="AE75" s="60">
        <v>6.47</v>
      </c>
      <c r="AF75" s="60">
        <v>3.82</v>
      </c>
      <c r="AG75" s="60">
        <v>2.2999999999999998</v>
      </c>
      <c r="AH75" s="25"/>
      <c r="AI75" s="25"/>
      <c r="AJ75" s="25"/>
      <c r="AK75" s="25"/>
      <c r="AL75" s="25"/>
      <c r="AM75" s="25"/>
      <c r="AN75" s="25">
        <v>162.91999999999999</v>
      </c>
      <c r="AO75" s="25"/>
      <c r="AP75" s="25"/>
      <c r="AQ75" s="25">
        <v>485.06</v>
      </c>
      <c r="AR75" s="25">
        <v>367.59</v>
      </c>
      <c r="AS75" s="25">
        <v>12963.48</v>
      </c>
      <c r="AT75" s="25">
        <v>12762.55</v>
      </c>
      <c r="AU75" s="25">
        <v>291.62</v>
      </c>
      <c r="AV75" s="25">
        <v>363.608</v>
      </c>
      <c r="AW75" s="25">
        <v>7855.88</v>
      </c>
      <c r="AX75" s="25">
        <v>7754.55</v>
      </c>
      <c r="AY75" s="25">
        <v>160.66</v>
      </c>
      <c r="AZ75" s="25">
        <v>0</v>
      </c>
      <c r="BA75" s="25">
        <v>0</v>
      </c>
      <c r="BB75" s="25">
        <v>0</v>
      </c>
      <c r="BC75" s="25">
        <v>0</v>
      </c>
      <c r="BD75" s="25"/>
      <c r="BE75" s="25"/>
      <c r="BF75" s="25"/>
      <c r="BG75" s="25"/>
      <c r="BH75" s="25">
        <v>14.292</v>
      </c>
      <c r="BI75" s="25">
        <v>1092.8900000000001</v>
      </c>
      <c r="BJ75" s="25">
        <v>1073.01</v>
      </c>
      <c r="BK75" s="25">
        <v>32.78</v>
      </c>
      <c r="BL75" s="69">
        <f>SUM(BL207)/AS207*AS75</f>
        <v>13735.8704879537</v>
      </c>
      <c r="BM75" s="69">
        <f>SUM(BM207)/AT207*AT75</f>
        <v>13834.888419974954</v>
      </c>
      <c r="BN75" s="69">
        <f>SUM(BN207)/AU207*AU75</f>
        <v>103.36487501893468</v>
      </c>
      <c r="BO75" s="25"/>
      <c r="BP75" s="69">
        <f>SUM(BP207)/AW207*AW75</f>
        <v>8099.7731439841918</v>
      </c>
      <c r="BQ75" s="69">
        <f>SUM(BQ207)/AX207*AX75</f>
        <v>7577.1339219749998</v>
      </c>
      <c r="BR75" s="69">
        <f>SUM(BR207)/AY207*AY75</f>
        <v>54.883096287118377</v>
      </c>
      <c r="BS75" s="25"/>
      <c r="BT75" s="69">
        <f>SUM(BT207)/BA207*BA75</f>
        <v>0</v>
      </c>
      <c r="BU75" s="69">
        <f>SUM(BU207)/BB207*BB75</f>
        <v>0</v>
      </c>
      <c r="BV75" s="85">
        <f>SUM(BV207)/BC207*BC75</f>
        <v>0</v>
      </c>
      <c r="BW75" s="25"/>
      <c r="BX75" s="25">
        <f>SUM(BX207)/BE207*BE75</f>
        <v>0</v>
      </c>
      <c r="BY75" s="25">
        <f>SUM(BY207)/BF207*BF75</f>
        <v>0</v>
      </c>
      <c r="BZ75" s="25">
        <f>SUM(BZ207)/BG207*BG75</f>
        <v>0</v>
      </c>
      <c r="CA75" s="25"/>
      <c r="CB75" s="69">
        <f>SUM(CB207)/BI207*BI75</f>
        <v>1097.2543068565162</v>
      </c>
      <c r="CC75" s="69">
        <f>SUM(CC207)/BJ207*BJ75</f>
        <v>1062.7288061452141</v>
      </c>
      <c r="CD75" s="69">
        <f>SUM(CD207)/BK207*BK75</f>
        <v>12.946496732724055</v>
      </c>
      <c r="CE75" s="25"/>
      <c r="CF75" s="25"/>
      <c r="CG75" s="25"/>
      <c r="CH75" s="25"/>
      <c r="CI75" s="25"/>
      <c r="CJ75" s="25"/>
      <c r="CK75" s="25"/>
      <c r="CL75" s="25"/>
    </row>
    <row r="76" spans="1:90">
      <c r="A76" s="5">
        <v>64</v>
      </c>
      <c r="B76" s="5" t="s">
        <v>103</v>
      </c>
      <c r="C76" s="25"/>
      <c r="D76" s="25"/>
      <c r="E76" s="58">
        <v>42370</v>
      </c>
      <c r="F76" s="58">
        <v>42735</v>
      </c>
      <c r="G76" s="34" t="s">
        <v>273</v>
      </c>
      <c r="H76" s="25">
        <v>41600</v>
      </c>
      <c r="I76" s="34"/>
      <c r="J76" s="34" t="s">
        <v>273</v>
      </c>
      <c r="K76" s="69">
        <v>2750.28</v>
      </c>
      <c r="L76" s="70" t="s">
        <v>273</v>
      </c>
      <c r="M76" s="69">
        <f t="shared" si="8"/>
        <v>47816.880000000005</v>
      </c>
      <c r="N76" s="69">
        <v>22724.76</v>
      </c>
      <c r="O76" s="69">
        <v>11558.04</v>
      </c>
      <c r="P76" s="69">
        <v>13534.08</v>
      </c>
      <c r="Q76" s="69">
        <v>46078.74</v>
      </c>
      <c r="R76" s="69">
        <f t="shared" si="9"/>
        <v>46078.74</v>
      </c>
      <c r="S76" s="69"/>
      <c r="T76" s="69"/>
      <c r="U76" s="69"/>
      <c r="V76" s="69"/>
      <c r="W76" s="69"/>
      <c r="X76" s="69">
        <v>49100</v>
      </c>
      <c r="Y76" s="69"/>
      <c r="Z76" s="69">
        <f t="shared" si="7"/>
        <v>4488.4200000000055</v>
      </c>
      <c r="AA76" s="60">
        <v>310.7</v>
      </c>
      <c r="AB76" s="60">
        <f t="shared" si="3"/>
        <v>15.93</v>
      </c>
      <c r="AC76" s="60">
        <v>0</v>
      </c>
      <c r="AD76" s="60">
        <v>3.66</v>
      </c>
      <c r="AE76" s="60">
        <v>6.15</v>
      </c>
      <c r="AF76" s="60">
        <v>3.82</v>
      </c>
      <c r="AG76" s="60">
        <v>2.2999999999999998</v>
      </c>
      <c r="AH76" s="25"/>
      <c r="AI76" s="25"/>
      <c r="AJ76" s="25"/>
      <c r="AK76" s="25"/>
      <c r="AL76" s="25"/>
      <c r="AM76" s="25"/>
      <c r="AN76" s="25">
        <v>2803.22</v>
      </c>
      <c r="AO76" s="25"/>
      <c r="AP76" s="25"/>
      <c r="AQ76" s="25">
        <v>6825.45</v>
      </c>
      <c r="AR76" s="25">
        <v>889.61</v>
      </c>
      <c r="AS76" s="25">
        <v>30560.83</v>
      </c>
      <c r="AT76" s="25">
        <v>28035.53</v>
      </c>
      <c r="AU76" s="25">
        <v>4103.5200000000004</v>
      </c>
      <c r="AV76" s="25">
        <v>885.96100000000001</v>
      </c>
      <c r="AW76" s="25">
        <v>18920.02</v>
      </c>
      <c r="AX76" s="25">
        <v>17586.53</v>
      </c>
      <c r="AY76" s="25">
        <v>2366.0300000000002</v>
      </c>
      <c r="AZ76" s="25">
        <v>0</v>
      </c>
      <c r="BA76" s="25">
        <v>0</v>
      </c>
      <c r="BB76" s="25">
        <v>0</v>
      </c>
      <c r="BC76" s="25">
        <v>0</v>
      </c>
      <c r="BD76" s="25"/>
      <c r="BE76" s="25"/>
      <c r="BF76" s="25"/>
      <c r="BG76" s="25"/>
      <c r="BH76" s="25">
        <v>36.622</v>
      </c>
      <c r="BI76" s="25">
        <v>2799.19</v>
      </c>
      <c r="BJ76" s="25">
        <v>2635.75</v>
      </c>
      <c r="BK76" s="25">
        <v>355.9</v>
      </c>
      <c r="BL76" s="69">
        <f>SUM(BL207)/AS207*AS76</f>
        <v>32381.706369305935</v>
      </c>
      <c r="BM76" s="69">
        <f>SUM(BM207)/AT207*AT76</f>
        <v>30391.138866829937</v>
      </c>
      <c r="BN76" s="69">
        <f>SUM(BN207)/AU207*AU76</f>
        <v>1454.4950001292741</v>
      </c>
      <c r="BO76" s="25"/>
      <c r="BP76" s="69">
        <f>SUM(BP207)/AW207*AW76</f>
        <v>19507.409721080741</v>
      </c>
      <c r="BQ76" s="69">
        <f>SUM(BQ207)/AX207*AX76</f>
        <v>17184.168395694269</v>
      </c>
      <c r="BR76" s="69">
        <f>SUM(BR207)/AY207*AY76</f>
        <v>808.26000440813334</v>
      </c>
      <c r="BS76" s="25"/>
      <c r="BT76" s="69">
        <f>SUM(BT207)/BA207*BA76</f>
        <v>0</v>
      </c>
      <c r="BU76" s="69">
        <f>SUM(BU207)/BB207*BB76</f>
        <v>0</v>
      </c>
      <c r="BV76" s="85">
        <f>SUM(BV207)/BC207*BC76</f>
        <v>0</v>
      </c>
      <c r="BW76" s="25"/>
      <c r="BX76" s="25">
        <f>SUM(BX207)/BE207*BE76</f>
        <v>0</v>
      </c>
      <c r="BY76" s="25">
        <f>SUM(BY207)/BF207*BF76</f>
        <v>0</v>
      </c>
      <c r="BZ76" s="25">
        <f>SUM(BZ207)/BG207*BG76</f>
        <v>0</v>
      </c>
      <c r="CA76" s="25"/>
      <c r="CB76" s="69">
        <f>SUM(CB207)/BI207*BI76</f>
        <v>2810.3681827170999</v>
      </c>
      <c r="CC76" s="69">
        <f>SUM(CC207)/BJ207*BJ76</f>
        <v>2610.4951965007299</v>
      </c>
      <c r="CD76" s="69">
        <f>SUM(CD207)/BK207*BK76</f>
        <v>140.56309295840424</v>
      </c>
      <c r="CE76" s="25"/>
      <c r="CF76" s="25"/>
      <c r="CG76" s="25"/>
      <c r="CH76" s="25"/>
      <c r="CI76" s="25"/>
      <c r="CJ76" s="25"/>
      <c r="CK76" s="25"/>
      <c r="CL76" s="25"/>
    </row>
    <row r="77" spans="1:90">
      <c r="A77" s="5">
        <v>65</v>
      </c>
      <c r="B77" s="5" t="s">
        <v>104</v>
      </c>
      <c r="C77" s="25"/>
      <c r="D77" s="25"/>
      <c r="E77" s="58">
        <v>42370</v>
      </c>
      <c r="F77" s="58">
        <v>42735</v>
      </c>
      <c r="G77" s="34" t="s">
        <v>273</v>
      </c>
      <c r="H77" s="25">
        <v>-17000</v>
      </c>
      <c r="I77" s="34"/>
      <c r="J77" s="34" t="s">
        <v>273</v>
      </c>
      <c r="K77" s="69">
        <v>18997.18</v>
      </c>
      <c r="L77" s="70" t="s">
        <v>273</v>
      </c>
      <c r="M77" s="69">
        <f t="shared" si="8"/>
        <v>51443.159999999996</v>
      </c>
      <c r="N77" s="69">
        <v>22918.14</v>
      </c>
      <c r="O77" s="69">
        <v>14864.64</v>
      </c>
      <c r="P77" s="69">
        <v>13660.38</v>
      </c>
      <c r="Q77" s="69">
        <v>51222.16</v>
      </c>
      <c r="R77" s="69">
        <f t="shared" si="9"/>
        <v>51222.16</v>
      </c>
      <c r="S77" s="69"/>
      <c r="T77" s="69"/>
      <c r="U77" s="69"/>
      <c r="V77" s="69"/>
      <c r="W77" s="69"/>
      <c r="X77" s="69">
        <v>-22800</v>
      </c>
      <c r="Y77" s="69"/>
      <c r="Z77" s="69">
        <f>SUM(K77+M77-Q77)</f>
        <v>19218.179999999993</v>
      </c>
      <c r="AA77" s="60">
        <v>313.60000000000002</v>
      </c>
      <c r="AB77" s="60">
        <f t="shared" si="3"/>
        <v>17.380000000000003</v>
      </c>
      <c r="AC77" s="60">
        <v>0</v>
      </c>
      <c r="AD77" s="60">
        <v>3.65</v>
      </c>
      <c r="AE77" s="60">
        <v>5.91</v>
      </c>
      <c r="AF77" s="60">
        <v>3.82</v>
      </c>
      <c r="AG77" s="60">
        <v>4</v>
      </c>
      <c r="AH77" s="25"/>
      <c r="AI77" s="25"/>
      <c r="AJ77" s="25"/>
      <c r="AK77" s="25"/>
      <c r="AL77" s="25"/>
      <c r="AM77" s="25"/>
      <c r="AN77" s="25">
        <v>16056.12</v>
      </c>
      <c r="AO77" s="25"/>
      <c r="AP77" s="25"/>
      <c r="AQ77" s="25">
        <v>15935.85</v>
      </c>
      <c r="AR77" s="25">
        <v>840.9</v>
      </c>
      <c r="AS77" s="25">
        <v>29354.86</v>
      </c>
      <c r="AT77" s="25">
        <v>29216.639999999999</v>
      </c>
      <c r="AU77" s="25">
        <v>9101.2099999999991</v>
      </c>
      <c r="AV77" s="25">
        <v>840.41</v>
      </c>
      <c r="AW77" s="25">
        <v>18075.419999999998</v>
      </c>
      <c r="AX77" s="25">
        <v>18037.009999999998</v>
      </c>
      <c r="AY77" s="25">
        <v>5650.82</v>
      </c>
      <c r="AZ77" s="25">
        <v>0</v>
      </c>
      <c r="BA77" s="25">
        <v>0</v>
      </c>
      <c r="BB77" s="25">
        <v>0</v>
      </c>
      <c r="BC77" s="25">
        <v>0</v>
      </c>
      <c r="BD77" s="25"/>
      <c r="BE77" s="25"/>
      <c r="BF77" s="25"/>
      <c r="BG77" s="25"/>
      <c r="BH77" s="25">
        <v>41.872999999999998</v>
      </c>
      <c r="BI77" s="25">
        <v>3202.09</v>
      </c>
      <c r="BJ77" s="25">
        <v>3498.99</v>
      </c>
      <c r="BK77" s="25">
        <v>1183.82</v>
      </c>
      <c r="BL77" s="69">
        <f>SUM(BL207)/AS207*AS77</f>
        <v>31103.882225452777</v>
      </c>
      <c r="BM77" s="69">
        <f>SUM(BM207)/AT207*AT77</f>
        <v>31671.488409963295</v>
      </c>
      <c r="BN77" s="69">
        <f>SUM(BN207)/AU207*AU77</f>
        <v>3225.9290658085124</v>
      </c>
      <c r="BO77" s="25"/>
      <c r="BP77" s="69">
        <f>SUM(BP207)/AW207*AW77</f>
        <v>18636.58832393503</v>
      </c>
      <c r="BQ77" s="69">
        <f>SUM(BQ207)/AX207*AX77</f>
        <v>17624.341879541982</v>
      </c>
      <c r="BR77" s="69">
        <f>SUM(BR207)/AY207*AY77</f>
        <v>1930.3778050614605</v>
      </c>
      <c r="BS77" s="25"/>
      <c r="BT77" s="69">
        <f>SUM(BT207)/BA207*BA77</f>
        <v>0</v>
      </c>
      <c r="BU77" s="69">
        <f>SUM(BU207)/BB207*BB77</f>
        <v>0</v>
      </c>
      <c r="BV77" s="85">
        <f>SUM(BV207)/BC207*BC77</f>
        <v>0</v>
      </c>
      <c r="BW77" s="25"/>
      <c r="BX77" s="25">
        <f>SUM(BX207)/BE207*BE77</f>
        <v>0</v>
      </c>
      <c r="BY77" s="25">
        <f>SUM(BY207)/BF207*BF77</f>
        <v>0</v>
      </c>
      <c r="BZ77" s="25">
        <f>SUM(BZ207)/BG207*BG77</f>
        <v>0</v>
      </c>
      <c r="CA77" s="25"/>
      <c r="CB77" s="69">
        <f>SUM(CB207)/BI207*BI77</f>
        <v>3214.8771088052608</v>
      </c>
      <c r="CC77" s="69">
        <f>SUM(CC207)/BJ207*BJ77</f>
        <v>3465.4639429399936</v>
      </c>
      <c r="CD77" s="69">
        <f>SUM(CD207)/BK207*BK77</f>
        <v>467.55099945495397</v>
      </c>
      <c r="CE77" s="25"/>
      <c r="CF77" s="25">
        <v>1</v>
      </c>
      <c r="CG77" s="25">
        <v>1</v>
      </c>
      <c r="CH77" s="25">
        <v>0</v>
      </c>
      <c r="CI77" s="25">
        <v>89.57</v>
      </c>
      <c r="CJ77" s="25">
        <v>2</v>
      </c>
      <c r="CK77" s="25">
        <v>8324.9500000000007</v>
      </c>
      <c r="CL77" s="25">
        <v>0</v>
      </c>
    </row>
    <row r="78" spans="1:90">
      <c r="A78" s="5">
        <v>66</v>
      </c>
      <c r="B78" s="5" t="s">
        <v>105</v>
      </c>
      <c r="C78" s="25"/>
      <c r="D78" s="25"/>
      <c r="E78" s="58">
        <v>42370</v>
      </c>
      <c r="F78" s="58">
        <v>42735</v>
      </c>
      <c r="G78" s="34" t="s">
        <v>273</v>
      </c>
      <c r="H78" s="25">
        <v>28800</v>
      </c>
      <c r="I78" s="34">
        <v>-6268.34</v>
      </c>
      <c r="J78" s="34" t="s">
        <v>273</v>
      </c>
      <c r="K78" s="69">
        <v>0</v>
      </c>
      <c r="L78" s="70" t="s">
        <v>273</v>
      </c>
      <c r="M78" s="69">
        <f>SUM(N78:P78)</f>
        <v>48647.920000000006</v>
      </c>
      <c r="N78" s="69">
        <v>23119.74</v>
      </c>
      <c r="O78" s="69">
        <v>11758.92</v>
      </c>
      <c r="P78" s="69">
        <v>13769.26</v>
      </c>
      <c r="Q78" s="69">
        <v>45440.95</v>
      </c>
      <c r="R78" s="69">
        <f>SUM(Q78)</f>
        <v>45440.95</v>
      </c>
      <c r="S78" s="69"/>
      <c r="T78" s="69"/>
      <c r="U78" s="69"/>
      <c r="V78" s="69"/>
      <c r="W78" s="69"/>
      <c r="X78" s="69">
        <v>36800</v>
      </c>
      <c r="Y78" s="69"/>
      <c r="Z78" s="69">
        <f>SUM(K78+M78-Q78)+I78+3061</f>
        <v>-0.36999999999170541</v>
      </c>
      <c r="AA78" s="60">
        <v>316.10000000000002</v>
      </c>
      <c r="AB78" s="60">
        <f t="shared" ref="AB78:AB141" si="10">SUM(AC78:AG78)</f>
        <v>15.990000000000002</v>
      </c>
      <c r="AC78" s="60">
        <v>0</v>
      </c>
      <c r="AD78" s="60">
        <v>3.66</v>
      </c>
      <c r="AE78" s="60">
        <v>6.21</v>
      </c>
      <c r="AF78" s="60">
        <v>3.82</v>
      </c>
      <c r="AG78" s="60">
        <v>2.2999999999999998</v>
      </c>
      <c r="AH78" s="25"/>
      <c r="AI78" s="25"/>
      <c r="AJ78" s="25"/>
      <c r="AK78" s="25"/>
      <c r="AL78" s="25"/>
      <c r="AM78" s="25"/>
      <c r="AN78" s="25">
        <v>836.83</v>
      </c>
      <c r="AO78" s="25"/>
      <c r="AP78" s="25"/>
      <c r="AQ78" s="25">
        <v>2792.59</v>
      </c>
      <c r="AR78" s="25">
        <v>1006.33</v>
      </c>
      <c r="AS78" s="25">
        <v>35084.559999999998</v>
      </c>
      <c r="AT78" s="25">
        <v>33905.56</v>
      </c>
      <c r="AU78" s="25">
        <v>1773.14</v>
      </c>
      <c r="AV78" s="25">
        <v>1031.527</v>
      </c>
      <c r="AW78" s="25">
        <v>22116.62</v>
      </c>
      <c r="AX78" s="25">
        <v>21493.62</v>
      </c>
      <c r="AY78" s="25">
        <v>1011.69</v>
      </c>
      <c r="AZ78" s="25">
        <v>0</v>
      </c>
      <c r="BA78" s="25">
        <v>0</v>
      </c>
      <c r="BB78" s="25">
        <v>0</v>
      </c>
      <c r="BC78" s="25">
        <v>0</v>
      </c>
      <c r="BD78" s="25"/>
      <c r="BE78" s="25"/>
      <c r="BF78" s="25"/>
      <c r="BG78" s="25"/>
      <c r="BH78" s="25">
        <v>40.601999999999997</v>
      </c>
      <c r="BI78" s="25">
        <v>3103.35</v>
      </c>
      <c r="BJ78" s="25">
        <v>2949.59</v>
      </c>
      <c r="BK78" s="25">
        <v>7.76</v>
      </c>
      <c r="BL78" s="69">
        <f>SUM(BL207)/AS207*AS78</f>
        <v>37174.969397634035</v>
      </c>
      <c r="BM78" s="69">
        <f>SUM(BM207)/AT207*AT78</f>
        <v>36754.382111471925</v>
      </c>
      <c r="BN78" s="69">
        <f>SUM(BN207)/AU207*AU78</f>
        <v>628.49048244658752</v>
      </c>
      <c r="BO78" s="25"/>
      <c r="BP78" s="69">
        <f>SUM(BP207)/AW207*AW78</f>
        <v>22803.251158584862</v>
      </c>
      <c r="BQ78" s="69">
        <f>SUM(BQ207)/AX207*AX78</f>
        <v>21001.868220340355</v>
      </c>
      <c r="BR78" s="69">
        <f>SUM(BR207)/AY207*AY78</f>
        <v>345.6036330307158</v>
      </c>
      <c r="BS78" s="25"/>
      <c r="BT78" s="69">
        <f>SUM(BT207)/BA207*BA78</f>
        <v>0</v>
      </c>
      <c r="BU78" s="69">
        <f>SUM(BU207)/BB207*BB78</f>
        <v>0</v>
      </c>
      <c r="BV78" s="85">
        <f>SUM(BV207)/BC207*BC78</f>
        <v>0</v>
      </c>
      <c r="BW78" s="25"/>
      <c r="BX78" s="25">
        <f>SUM(BX207)/BE207*BE78</f>
        <v>0</v>
      </c>
      <c r="BY78" s="25">
        <f>SUM(BY207)/BF207*BF78</f>
        <v>0</v>
      </c>
      <c r="BZ78" s="25">
        <f>SUM(BZ207)/BG207*BG78</f>
        <v>0</v>
      </c>
      <c r="CA78" s="25"/>
      <c r="CB78" s="69">
        <f>SUM(CB207)/BI207*BI78</f>
        <v>3115.7428041094427</v>
      </c>
      <c r="CC78" s="69">
        <f>SUM(CC207)/BJ207*BJ78</f>
        <v>2921.3280950949779</v>
      </c>
      <c r="CD78" s="69">
        <f>SUM(CD207)/BK207*BK78</f>
        <v>3.0648204589975188</v>
      </c>
      <c r="CE78" s="25"/>
      <c r="CF78" s="25"/>
      <c r="CG78" s="25"/>
      <c r="CH78" s="25"/>
      <c r="CI78" s="25"/>
      <c r="CJ78" s="25"/>
      <c r="CK78" s="25"/>
      <c r="CL78" s="25"/>
    </row>
    <row r="79" spans="1:90">
      <c r="A79" s="5">
        <v>67</v>
      </c>
      <c r="B79" s="5" t="s">
        <v>106</v>
      </c>
      <c r="C79" s="25"/>
      <c r="D79" s="25"/>
      <c r="E79" s="58">
        <v>42370</v>
      </c>
      <c r="F79" s="58">
        <v>42735</v>
      </c>
      <c r="G79" s="34" t="s">
        <v>273</v>
      </c>
      <c r="H79" s="25">
        <v>13500</v>
      </c>
      <c r="I79" s="34"/>
      <c r="J79" s="34" t="s">
        <v>273</v>
      </c>
      <c r="K79" s="69">
        <v>7062.79</v>
      </c>
      <c r="L79" s="70" t="s">
        <v>273</v>
      </c>
      <c r="M79" s="69">
        <f t="shared" si="8"/>
        <v>48756</v>
      </c>
      <c r="N79" s="69">
        <v>23171.22</v>
      </c>
      <c r="O79" s="69">
        <v>11784.96</v>
      </c>
      <c r="P79" s="69">
        <v>13799.82</v>
      </c>
      <c r="Q79" s="69">
        <v>44967.44</v>
      </c>
      <c r="R79" s="69">
        <f t="shared" si="9"/>
        <v>44967.44</v>
      </c>
      <c r="S79" s="69"/>
      <c r="T79" s="69"/>
      <c r="U79" s="69"/>
      <c r="V79" s="69"/>
      <c r="W79" s="69"/>
      <c r="X79" s="69">
        <v>23500</v>
      </c>
      <c r="Y79" s="69"/>
      <c r="Z79" s="69">
        <f t="shared" si="7"/>
        <v>10851.349999999999</v>
      </c>
      <c r="AA79" s="60">
        <v>316.8</v>
      </c>
      <c r="AB79" s="60">
        <f>SUM(AC79:AG79)</f>
        <v>15.46</v>
      </c>
      <c r="AC79" s="60">
        <v>0</v>
      </c>
      <c r="AD79" s="60">
        <v>3.66</v>
      </c>
      <c r="AE79" s="60">
        <v>5.68</v>
      </c>
      <c r="AF79" s="60">
        <v>3.82</v>
      </c>
      <c r="AG79" s="60">
        <v>2.2999999999999998</v>
      </c>
      <c r="AH79" s="25"/>
      <c r="AI79" s="25"/>
      <c r="AJ79" s="25"/>
      <c r="AK79" s="25"/>
      <c r="AL79" s="25"/>
      <c r="AM79" s="25"/>
      <c r="AN79" s="25">
        <v>4120.79</v>
      </c>
      <c r="AO79" s="25"/>
      <c r="AP79" s="25"/>
      <c r="AQ79" s="25">
        <v>9465.02</v>
      </c>
      <c r="AR79" s="25">
        <v>904.49</v>
      </c>
      <c r="AS79" s="25">
        <v>31536.46</v>
      </c>
      <c r="AT79" s="25">
        <v>28305.73</v>
      </c>
      <c r="AU79" s="25">
        <v>5542</v>
      </c>
      <c r="AV79" s="25">
        <v>901.44</v>
      </c>
      <c r="AW79" s="25">
        <v>19380.96</v>
      </c>
      <c r="AX79" s="25">
        <v>17603.71</v>
      </c>
      <c r="AY79" s="25">
        <v>3264.36</v>
      </c>
      <c r="AZ79" s="25">
        <v>0</v>
      </c>
      <c r="BA79" s="25">
        <v>0</v>
      </c>
      <c r="BB79" s="25">
        <v>0</v>
      </c>
      <c r="BC79" s="25">
        <v>0</v>
      </c>
      <c r="BD79" s="25"/>
      <c r="BE79" s="25"/>
      <c r="BF79" s="25"/>
      <c r="BG79" s="25"/>
      <c r="BH79" s="25">
        <v>45.143999999999998</v>
      </c>
      <c r="BI79" s="25">
        <v>3450.78</v>
      </c>
      <c r="BJ79" s="25">
        <v>3114.53</v>
      </c>
      <c r="BK79" s="25">
        <v>658.66</v>
      </c>
      <c r="BL79" s="69">
        <f>SUM(BL207)/AS207*AS79</f>
        <v>33415.466387770284</v>
      </c>
      <c r="BM79" s="69">
        <f>SUM(BM207)/AT207*AT79</f>
        <v>30684.04168414131</v>
      </c>
      <c r="BN79" s="69">
        <f>SUM(BN207)/AU207*AU79</f>
        <v>1964.3650550543036</v>
      </c>
      <c r="BO79" s="25"/>
      <c r="BP79" s="69">
        <f>SUM(BP207)/AW207*AW79</f>
        <v>19982.660034602341</v>
      </c>
      <c r="BQ79" s="69">
        <f>SUM(BQ207)/AX207*AX79</f>
        <v>17200.955335075603</v>
      </c>
      <c r="BR79" s="69">
        <f>SUM(BR207)/AY207*AY79</f>
        <v>1115.138704069574</v>
      </c>
      <c r="BS79" s="25"/>
      <c r="BT79" s="69">
        <f>SUM(BT207)/BA207*BA79</f>
        <v>0</v>
      </c>
      <c r="BU79" s="69">
        <f>SUM(BU207)/BB207*BB79</f>
        <v>0</v>
      </c>
      <c r="BV79" s="85">
        <f>SUM(BV207)/BC207*BC79</f>
        <v>0</v>
      </c>
      <c r="BW79" s="25"/>
      <c r="BX79" s="25">
        <f>SUM(BX207)/BE207*BE79</f>
        <v>0</v>
      </c>
      <c r="BY79" s="25">
        <f>SUM(BY207)/BF207*BF79</f>
        <v>0</v>
      </c>
      <c r="BZ79" s="25">
        <f>SUM(BZ207)/BG207*BG79</f>
        <v>0</v>
      </c>
      <c r="CA79" s="25"/>
      <c r="CB79" s="69">
        <f>SUM(CB207)/BI207*BI79</f>
        <v>3464.5602183333444</v>
      </c>
      <c r="CC79" s="69">
        <f>SUM(CC207)/BJ207*BJ79</f>
        <v>3084.6876996518708</v>
      </c>
      <c r="CD79" s="69">
        <f>SUM(CD207)/BK207*BK79</f>
        <v>260.13848499011669</v>
      </c>
      <c r="CE79" s="25"/>
      <c r="CF79" s="25"/>
      <c r="CG79" s="25"/>
      <c r="CH79" s="25"/>
      <c r="CI79" s="25"/>
      <c r="CJ79" s="25">
        <v>1</v>
      </c>
      <c r="CK79" s="25">
        <v>5702.05</v>
      </c>
      <c r="CL79" s="25">
        <v>6785.97</v>
      </c>
    </row>
    <row r="80" spans="1:90">
      <c r="A80" s="5">
        <v>68</v>
      </c>
      <c r="B80" s="5" t="s">
        <v>107</v>
      </c>
      <c r="C80" s="25"/>
      <c r="D80" s="25"/>
      <c r="E80" s="58">
        <v>42370</v>
      </c>
      <c r="F80" s="58">
        <v>42735</v>
      </c>
      <c r="G80" s="34" t="s">
        <v>273</v>
      </c>
      <c r="H80" s="25">
        <v>33600</v>
      </c>
      <c r="I80" s="34"/>
      <c r="J80" s="34" t="s">
        <v>273</v>
      </c>
      <c r="K80" s="69">
        <v>9994.93</v>
      </c>
      <c r="L80" s="70" t="s">
        <v>273</v>
      </c>
      <c r="M80" s="69">
        <f t="shared" si="8"/>
        <v>49202.1</v>
      </c>
      <c r="N80" s="69">
        <v>23383.08</v>
      </c>
      <c r="O80" s="69">
        <v>11892.84</v>
      </c>
      <c r="P80" s="69">
        <v>13926.18</v>
      </c>
      <c r="Q80" s="69">
        <v>48936.32</v>
      </c>
      <c r="R80" s="69">
        <f t="shared" si="9"/>
        <v>48936.32</v>
      </c>
      <c r="S80" s="69"/>
      <c r="T80" s="69"/>
      <c r="U80" s="69"/>
      <c r="V80" s="69"/>
      <c r="W80" s="69"/>
      <c r="X80" s="69">
        <v>5500</v>
      </c>
      <c r="Y80" s="69"/>
      <c r="Z80" s="69">
        <f t="shared" si="7"/>
        <v>10260.709999999999</v>
      </c>
      <c r="AA80" s="60">
        <v>319.7</v>
      </c>
      <c r="AB80" s="60">
        <f t="shared" si="10"/>
        <v>15.86</v>
      </c>
      <c r="AC80" s="60">
        <v>0</v>
      </c>
      <c r="AD80" s="60">
        <v>3.66</v>
      </c>
      <c r="AE80" s="60">
        <v>6.08</v>
      </c>
      <c r="AF80" s="60">
        <v>3.82</v>
      </c>
      <c r="AG80" s="60">
        <v>2.2999999999999998</v>
      </c>
      <c r="AH80" s="25"/>
      <c r="AI80" s="25"/>
      <c r="AJ80" s="25"/>
      <c r="AK80" s="25"/>
      <c r="AL80" s="25"/>
      <c r="AM80" s="25"/>
      <c r="AN80" s="25">
        <v>7356.82</v>
      </c>
      <c r="AO80" s="25"/>
      <c r="AP80" s="25"/>
      <c r="AQ80" s="25">
        <v>9481.4</v>
      </c>
      <c r="AR80" s="25">
        <v>715.2</v>
      </c>
      <c r="AS80" s="25">
        <v>24867.55</v>
      </c>
      <c r="AT80" s="25">
        <v>23439.85</v>
      </c>
      <c r="AU80" s="25">
        <v>5597.35</v>
      </c>
      <c r="AV80" s="25">
        <v>711.54100000000005</v>
      </c>
      <c r="AW80" s="25">
        <v>15277.66</v>
      </c>
      <c r="AX80" s="25">
        <v>14590.73</v>
      </c>
      <c r="AY80" s="25">
        <v>3357.32</v>
      </c>
      <c r="AZ80" s="25">
        <v>0</v>
      </c>
      <c r="BA80" s="25">
        <v>0</v>
      </c>
      <c r="BB80" s="25">
        <v>0</v>
      </c>
      <c r="BC80" s="25">
        <v>0</v>
      </c>
      <c r="BD80" s="25"/>
      <c r="BE80" s="25"/>
      <c r="BF80" s="25"/>
      <c r="BG80" s="25"/>
      <c r="BH80" s="25">
        <v>33.049999999999997</v>
      </c>
      <c r="BI80" s="25">
        <v>2526.08</v>
      </c>
      <c r="BJ80" s="25">
        <v>2516.13</v>
      </c>
      <c r="BK80" s="25">
        <v>526.73</v>
      </c>
      <c r="BL80" s="69">
        <f>SUM(BL207)/AS207*AS80</f>
        <v>26349.209174751923</v>
      </c>
      <c r="BM80" s="69">
        <f>SUM(BM207)/AT207*AT80</f>
        <v>25409.319401761397</v>
      </c>
      <c r="BN80" s="69">
        <f>SUM(BN207)/AU207*AU80</f>
        <v>1983.9838940649959</v>
      </c>
      <c r="BO80" s="25"/>
      <c r="BP80" s="69">
        <f>SUM(BP207)/AW207*AW80</f>
        <v>15751.969247356314</v>
      </c>
      <c r="BQ80" s="69">
        <f>SUM(BQ207)/AX207*AX80</f>
        <v>14256.909199035184</v>
      </c>
      <c r="BR80" s="69">
        <f>SUM(BR207)/AY207*AY80</f>
        <v>1146.8947891613861</v>
      </c>
      <c r="BS80" s="25"/>
      <c r="BT80" s="69">
        <f>SUM(BT207)/BA207*BA80</f>
        <v>0</v>
      </c>
      <c r="BU80" s="69">
        <f>SUM(BU207)/BB207*BB80</f>
        <v>0</v>
      </c>
      <c r="BV80" s="85">
        <f>SUM(BV207)/BC207*BC80</f>
        <v>0</v>
      </c>
      <c r="BW80" s="25"/>
      <c r="BX80" s="25">
        <f>SUM(BX207)/BE207*BE80</f>
        <v>0</v>
      </c>
      <c r="BY80" s="25">
        <f>SUM(BY207)/BF207*BF80</f>
        <v>0</v>
      </c>
      <c r="BZ80" s="25">
        <f>SUM(BZ207)/BG207*BG80</f>
        <v>0</v>
      </c>
      <c r="CA80" s="25"/>
      <c r="CB80" s="69">
        <f>SUM(CB207)/BI207*BI80</f>
        <v>2536.1675552563461</v>
      </c>
      <c r="CC80" s="69">
        <f>SUM(CC207)/BJ207*BJ80</f>
        <v>2492.021352090062</v>
      </c>
      <c r="CD80" s="69">
        <f>SUM(CD207)/BK207*BK80</f>
        <v>208.03258767625815</v>
      </c>
      <c r="CE80" s="25"/>
      <c r="CF80" s="25"/>
      <c r="CG80" s="25"/>
      <c r="CH80" s="25"/>
      <c r="CI80" s="25"/>
      <c r="CJ80" s="25">
        <v>1</v>
      </c>
      <c r="CK80" s="25">
        <v>15293.09</v>
      </c>
      <c r="CL80" s="25">
        <v>0</v>
      </c>
    </row>
    <row r="81" spans="1:94">
      <c r="A81" s="5">
        <v>69</v>
      </c>
      <c r="B81" s="5" t="s">
        <v>108</v>
      </c>
      <c r="C81" s="25"/>
      <c r="D81" s="25"/>
      <c r="E81" s="58">
        <v>42370</v>
      </c>
      <c r="F81" s="58">
        <v>42735</v>
      </c>
      <c r="G81" s="34" t="s">
        <v>273</v>
      </c>
      <c r="H81" s="25">
        <v>8400</v>
      </c>
      <c r="I81" s="34"/>
      <c r="J81" s="34" t="s">
        <v>273</v>
      </c>
      <c r="K81" s="69">
        <v>14306.97</v>
      </c>
      <c r="L81" s="70" t="s">
        <v>273</v>
      </c>
      <c r="M81" s="69">
        <f t="shared" si="8"/>
        <v>50956.799999999996</v>
      </c>
      <c r="N81" s="69">
        <v>24217.14</v>
      </c>
      <c r="O81" s="69">
        <v>12316.92</v>
      </c>
      <c r="P81" s="69">
        <v>14422.74</v>
      </c>
      <c r="Q81" s="69">
        <v>45354.63</v>
      </c>
      <c r="R81" s="69">
        <f t="shared" si="9"/>
        <v>45354.63</v>
      </c>
      <c r="S81" s="69"/>
      <c r="T81" s="69"/>
      <c r="U81" s="69"/>
      <c r="V81" s="69"/>
      <c r="W81" s="69"/>
      <c r="X81" s="69">
        <v>-28200</v>
      </c>
      <c r="Y81" s="69"/>
      <c r="Z81" s="69">
        <f t="shared" si="7"/>
        <v>19909.14</v>
      </c>
      <c r="AA81" s="60">
        <v>331.1</v>
      </c>
      <c r="AB81" s="60">
        <f t="shared" si="10"/>
        <v>15.440000000000001</v>
      </c>
      <c r="AC81" s="60">
        <v>0</v>
      </c>
      <c r="AD81" s="60">
        <v>3.66</v>
      </c>
      <c r="AE81" s="60">
        <v>5.66</v>
      </c>
      <c r="AF81" s="60">
        <v>3.82</v>
      </c>
      <c r="AG81" s="60">
        <v>2.2999999999999998</v>
      </c>
      <c r="AH81" s="25"/>
      <c r="AI81" s="25"/>
      <c r="AJ81" s="25"/>
      <c r="AK81" s="25"/>
      <c r="AL81" s="25"/>
      <c r="AM81" s="25"/>
      <c r="AN81" s="25">
        <v>16102.32</v>
      </c>
      <c r="AO81" s="25"/>
      <c r="AP81" s="25"/>
      <c r="AQ81" s="25">
        <v>21679.49</v>
      </c>
      <c r="AR81" s="25">
        <v>832.63</v>
      </c>
      <c r="AS81" s="25">
        <v>28536.880000000001</v>
      </c>
      <c r="AT81" s="25">
        <v>25261.85</v>
      </c>
      <c r="AU81" s="25">
        <v>13135.15</v>
      </c>
      <c r="AV81" s="25">
        <v>829.471</v>
      </c>
      <c r="AW81" s="25">
        <v>17695.41</v>
      </c>
      <c r="AX81" s="25">
        <v>15810.4</v>
      </c>
      <c r="AY81" s="25">
        <v>6985.52</v>
      </c>
      <c r="AZ81" s="25">
        <v>0</v>
      </c>
      <c r="BA81" s="25">
        <v>0</v>
      </c>
      <c r="BB81" s="25">
        <v>0</v>
      </c>
      <c r="BC81" s="25">
        <v>0</v>
      </c>
      <c r="BD81" s="25"/>
      <c r="BE81" s="25"/>
      <c r="BF81" s="25"/>
      <c r="BG81" s="25"/>
      <c r="BH81" s="25">
        <v>42.698</v>
      </c>
      <c r="BI81" s="25">
        <v>3262.38</v>
      </c>
      <c r="BJ81" s="25">
        <v>2845.25</v>
      </c>
      <c r="BK81" s="25">
        <v>1558.82</v>
      </c>
      <c r="BL81" s="69">
        <f>SUM(BL207)/AS207*AS81</f>
        <v>30237.165314427624</v>
      </c>
      <c r="BM81" s="69">
        <f>SUM(BM207)/AT207*AT81</f>
        <v>27384.407977413939</v>
      </c>
      <c r="BN81" s="69">
        <f>SUM(BN207)/AU207*AU81</f>
        <v>4655.7613953259715</v>
      </c>
      <c r="BO81" s="25"/>
      <c r="BP81" s="69">
        <f>SUM(BP207)/AW207*AW81</f>
        <v>18244.780557975591</v>
      </c>
      <c r="BQ81" s="69">
        <f>SUM(BQ207)/AX207*AX81</f>
        <v>15448.674411796112</v>
      </c>
      <c r="BR81" s="69">
        <f>SUM(BR207)/AY207*AY81</f>
        <v>2386.324951920772</v>
      </c>
      <c r="BS81" s="25"/>
      <c r="BT81" s="69">
        <f>SUM(BT207)/BA207*BA81</f>
        <v>0</v>
      </c>
      <c r="BU81" s="69">
        <f>SUM(BU207)/BB207*BB81</f>
        <v>0</v>
      </c>
      <c r="BV81" s="85">
        <f>SUM(BV207)/BC207*BC81</f>
        <v>0</v>
      </c>
      <c r="BW81" s="25"/>
      <c r="BX81" s="25">
        <f>SUM(BX207)/BE207*BE81</f>
        <v>0</v>
      </c>
      <c r="BY81" s="25">
        <f>SUM(BY207)/BF207*BF81</f>
        <v>0</v>
      </c>
      <c r="BZ81" s="25">
        <f>SUM(BZ207)/BG207*BG81</f>
        <v>0</v>
      </c>
      <c r="CA81" s="25"/>
      <c r="CB81" s="69">
        <f>SUM(CB207)/BI207*BI81</f>
        <v>3275.4078686808011</v>
      </c>
      <c r="CC81" s="69">
        <f>SUM(CC207)/BJ207*BJ81</f>
        <v>2817.9878432490568</v>
      </c>
      <c r="CD81" s="69">
        <f>SUM(CD207)/BK207*BK81</f>
        <v>615.6576582338289</v>
      </c>
      <c r="CE81" s="25"/>
      <c r="CF81" s="25"/>
      <c r="CG81" s="25"/>
      <c r="CH81" s="25"/>
      <c r="CI81" s="25"/>
      <c r="CJ81" s="25">
        <v>2</v>
      </c>
      <c r="CK81" s="25">
        <v>18522.22</v>
      </c>
      <c r="CL81" s="25">
        <v>8069.2</v>
      </c>
    </row>
    <row r="82" spans="1:94" s="1" customFormat="1">
      <c r="A82" s="5">
        <v>70</v>
      </c>
      <c r="B82" s="5" t="s">
        <v>109</v>
      </c>
      <c r="C82" s="4"/>
      <c r="D82" s="4"/>
      <c r="E82" s="23">
        <v>42370</v>
      </c>
      <c r="F82" s="23">
        <v>42735</v>
      </c>
      <c r="G82" s="6" t="s">
        <v>273</v>
      </c>
      <c r="H82" s="4">
        <v>130300</v>
      </c>
      <c r="I82" s="6"/>
      <c r="J82" s="6" t="s">
        <v>273</v>
      </c>
      <c r="K82" s="85">
        <v>32399.22</v>
      </c>
      <c r="L82" s="86" t="s">
        <v>273</v>
      </c>
      <c r="M82" s="85">
        <f t="shared" si="8"/>
        <v>713331.65999999992</v>
      </c>
      <c r="N82" s="85">
        <v>383742.54</v>
      </c>
      <c r="O82" s="85">
        <v>187666.56</v>
      </c>
      <c r="P82" s="85">
        <v>141922.56</v>
      </c>
      <c r="Q82" s="85">
        <v>697015.21</v>
      </c>
      <c r="R82" s="85">
        <f t="shared" si="9"/>
        <v>697015.21</v>
      </c>
      <c r="S82" s="85"/>
      <c r="T82" s="85"/>
      <c r="U82" s="85"/>
      <c r="V82" s="85"/>
      <c r="W82" s="85"/>
      <c r="X82" s="85">
        <v>165700</v>
      </c>
      <c r="Y82" s="85"/>
      <c r="Z82" s="85">
        <f t="shared" si="7"/>
        <v>48715.669999999925</v>
      </c>
      <c r="AA82" s="15">
        <v>3258.1</v>
      </c>
      <c r="AB82" s="15">
        <f t="shared" si="10"/>
        <v>20.78</v>
      </c>
      <c r="AC82" s="15">
        <v>0</v>
      </c>
      <c r="AD82" s="15">
        <v>5.3</v>
      </c>
      <c r="AE82" s="15">
        <v>7.66</v>
      </c>
      <c r="AF82" s="15">
        <v>3.82</v>
      </c>
      <c r="AG82" s="15">
        <v>4</v>
      </c>
      <c r="AH82" s="4"/>
      <c r="AI82" s="4"/>
      <c r="AJ82" s="4"/>
      <c r="AK82" s="4"/>
      <c r="AL82" s="4"/>
      <c r="AM82" s="4"/>
      <c r="AN82" s="4">
        <v>51605.97</v>
      </c>
      <c r="AO82" s="4"/>
      <c r="AP82" s="4"/>
      <c r="AQ82" s="4">
        <v>93192.51</v>
      </c>
      <c r="AR82" s="4">
        <v>6924.68</v>
      </c>
      <c r="AS82" s="4">
        <v>242971.91</v>
      </c>
      <c r="AT82" s="4">
        <v>236483.77</v>
      </c>
      <c r="AU82" s="4">
        <v>19225.73</v>
      </c>
      <c r="AV82" s="4">
        <v>6897.7529999999997</v>
      </c>
      <c r="AW82" s="4">
        <v>148788.19</v>
      </c>
      <c r="AX82" s="4">
        <v>146036.87</v>
      </c>
      <c r="AY82" s="4">
        <v>11130.45</v>
      </c>
      <c r="AZ82" s="4">
        <v>354.61500000000001</v>
      </c>
      <c r="BA82" s="4">
        <v>564173.64</v>
      </c>
      <c r="BB82" s="4">
        <v>531960.19999999995</v>
      </c>
      <c r="BC82" s="4">
        <v>61390.47</v>
      </c>
      <c r="BD82" s="4"/>
      <c r="BE82" s="4"/>
      <c r="BF82" s="4"/>
      <c r="BG82" s="4"/>
      <c r="BH82" s="4">
        <v>316.541</v>
      </c>
      <c r="BI82" s="4">
        <v>24194.71</v>
      </c>
      <c r="BJ82" s="4">
        <v>24061.07</v>
      </c>
      <c r="BK82" s="4">
        <v>1445.86</v>
      </c>
      <c r="BL82" s="85">
        <f>SUM(BL207)/AS207*AS82</f>
        <v>257448.67026220911</v>
      </c>
      <c r="BM82" s="85">
        <f>SUM(BM207)/AT207*AT82</f>
        <v>256353.67313624787</v>
      </c>
      <c r="BN82" s="85">
        <f>SUM(BN207)/AU207*AU82</f>
        <v>6814.5709436862462</v>
      </c>
      <c r="BO82" s="4"/>
      <c r="BP82" s="85">
        <f>SUM(BP207)/AW207*AW82</f>
        <v>153407.45855384975</v>
      </c>
      <c r="BQ82" s="85">
        <f>SUM(BQ207)/AX207*AX82</f>
        <v>142695.69756285707</v>
      </c>
      <c r="BR82" s="85">
        <f>SUM(BR207)/AY207*AY82</f>
        <v>3802.2753583278777</v>
      </c>
      <c r="BS82" s="4"/>
      <c r="BT82" s="69">
        <f>SUM(BA82)+50000</f>
        <v>614173.64</v>
      </c>
      <c r="BU82" s="69">
        <f>SUM(BB82)+40000</f>
        <v>571960.19999999995</v>
      </c>
      <c r="BV82" s="85">
        <v>42645.55</v>
      </c>
      <c r="BW82" s="4"/>
      <c r="BX82" s="4">
        <f>SUM(BX207)/BE207*BE82</f>
        <v>0</v>
      </c>
      <c r="BY82" s="4">
        <f>SUM(BY207)/BF207*BF82</f>
        <v>0</v>
      </c>
      <c r="BZ82" s="4">
        <f>SUM(BZ207)/BG207*BG82</f>
        <v>0</v>
      </c>
      <c r="CA82" s="4"/>
      <c r="CB82" s="85">
        <f>SUM(CB207)/BI207*BI82</f>
        <v>24291.328267844354</v>
      </c>
      <c r="CC82" s="85">
        <f>SUM(CC207)/BJ207*BJ82</f>
        <v>23830.525526953548</v>
      </c>
      <c r="CD82" s="85">
        <f>SUM(CD207)/BK207*BK82</f>
        <v>571.04398309873102</v>
      </c>
      <c r="CE82" s="4"/>
      <c r="CF82" s="4"/>
      <c r="CG82" s="4"/>
      <c r="CH82" s="4"/>
      <c r="CI82" s="4"/>
      <c r="CJ82" s="4"/>
      <c r="CK82" s="4"/>
      <c r="CL82" s="4"/>
      <c r="CM82" s="18"/>
      <c r="CN82" s="18"/>
      <c r="CO82" s="18"/>
      <c r="CP82" s="18"/>
    </row>
    <row r="83" spans="1:94" s="1" customFormat="1">
      <c r="A83" s="5">
        <v>71</v>
      </c>
      <c r="B83" s="5" t="s">
        <v>110</v>
      </c>
      <c r="C83" s="4"/>
      <c r="D83" s="4"/>
      <c r="E83" s="23">
        <v>42370</v>
      </c>
      <c r="F83" s="23">
        <v>42735</v>
      </c>
      <c r="G83" s="6" t="s">
        <v>273</v>
      </c>
      <c r="H83" s="4">
        <v>19900</v>
      </c>
      <c r="I83" s="6"/>
      <c r="J83" s="6" t="s">
        <v>273</v>
      </c>
      <c r="K83" s="85">
        <v>36722.379999999997</v>
      </c>
      <c r="L83" s="86" t="s">
        <v>273</v>
      </c>
      <c r="M83" s="85">
        <f t="shared" si="8"/>
        <v>367131.83999999997</v>
      </c>
      <c r="N83" s="85">
        <v>171737.37</v>
      </c>
      <c r="O83" s="85">
        <v>111265.68</v>
      </c>
      <c r="P83" s="85">
        <v>84128.79</v>
      </c>
      <c r="Q83" s="85">
        <v>358323.74</v>
      </c>
      <c r="R83" s="85">
        <f t="shared" si="9"/>
        <v>358323.74</v>
      </c>
      <c r="S83" s="85"/>
      <c r="T83" s="85"/>
      <c r="U83" s="85"/>
      <c r="V83" s="85"/>
      <c r="W83" s="85"/>
      <c r="X83" s="85">
        <v>159900</v>
      </c>
      <c r="Y83" s="85"/>
      <c r="Z83" s="85">
        <f t="shared" si="7"/>
        <v>45530.479999999981</v>
      </c>
      <c r="AA83" s="15">
        <v>1929.07</v>
      </c>
      <c r="AB83" s="15">
        <f t="shared" si="10"/>
        <v>19.580000000000002</v>
      </c>
      <c r="AC83" s="15">
        <v>0</v>
      </c>
      <c r="AD83" s="15">
        <v>4.7300000000000004</v>
      </c>
      <c r="AE83" s="15">
        <v>7.03</v>
      </c>
      <c r="AF83" s="15">
        <v>3.82</v>
      </c>
      <c r="AG83" s="15">
        <v>4</v>
      </c>
      <c r="AH83" s="4"/>
      <c r="AI83" s="4"/>
      <c r="AJ83" s="4"/>
      <c r="AK83" s="4"/>
      <c r="AL83" s="4"/>
      <c r="AM83" s="4"/>
      <c r="AN83" s="4">
        <v>65092.82</v>
      </c>
      <c r="AO83" s="4"/>
      <c r="AP83" s="4"/>
      <c r="AQ83" s="4">
        <v>85161.600000000006</v>
      </c>
      <c r="AR83" s="4">
        <v>3324.53</v>
      </c>
      <c r="AS83" s="4">
        <v>115599.56</v>
      </c>
      <c r="AT83" s="4">
        <v>112529.11</v>
      </c>
      <c r="AU83" s="4">
        <v>5616</v>
      </c>
      <c r="AV83" s="4">
        <v>3244.3449999999998</v>
      </c>
      <c r="AW83" s="4">
        <v>69679.55</v>
      </c>
      <c r="AX83" s="4">
        <v>68092.639999999999</v>
      </c>
      <c r="AY83" s="4">
        <v>3125.84</v>
      </c>
      <c r="AZ83" s="4">
        <v>159.24600000000001</v>
      </c>
      <c r="BA83" s="4">
        <v>257501.42</v>
      </c>
      <c r="BB83" s="4">
        <v>241950.7</v>
      </c>
      <c r="BC83" s="4">
        <v>75938.720000000001</v>
      </c>
      <c r="BD83" s="4"/>
      <c r="BE83" s="4"/>
      <c r="BF83" s="4"/>
      <c r="BG83" s="4"/>
      <c r="BH83" s="4">
        <v>136.458</v>
      </c>
      <c r="BI83" s="4">
        <v>10439.040000000001</v>
      </c>
      <c r="BJ83" s="4">
        <v>10194.41</v>
      </c>
      <c r="BK83" s="4">
        <v>456.66</v>
      </c>
      <c r="BL83" s="85">
        <f>SUM(BL207)/AS207*AS83</f>
        <v>122487.21675232523</v>
      </c>
      <c r="BM83" s="85">
        <f>SUM(BM207)/AT207*AT83</f>
        <v>121984.061245526</v>
      </c>
      <c r="BN83" s="85">
        <f>SUM(BN207)/AU207*AU83</f>
        <v>1990.5943971824195</v>
      </c>
      <c r="BO83" s="4"/>
      <c r="BP83" s="85">
        <f>SUM(BP207)/AW207*AW83</f>
        <v>71842.81681681794</v>
      </c>
      <c r="BQ83" s="85">
        <f>SUM(BQ207)/AX207*AX83</f>
        <v>66534.750872820703</v>
      </c>
      <c r="BR83" s="85">
        <f>SUM(BR207)/AY207*AY83</f>
        <v>1067.8188578247612</v>
      </c>
      <c r="BS83" s="4"/>
      <c r="BT83" s="69">
        <f>SUM(BA83)+44943.14</f>
        <v>302444.56</v>
      </c>
      <c r="BU83" s="69">
        <f>SUM(BB83)+35374.09</f>
        <v>277324.79000000004</v>
      </c>
      <c r="BV83" s="85">
        <v>20677.46</v>
      </c>
      <c r="BW83" s="4"/>
      <c r="BX83" s="4">
        <f>SUM(BX207)/BE207*BE83</f>
        <v>0</v>
      </c>
      <c r="BY83" s="4">
        <f>SUM(BY207)/BF207*BF83</f>
        <v>0</v>
      </c>
      <c r="BZ83" s="4">
        <f>SUM(BZ207)/BG207*BG83</f>
        <v>0</v>
      </c>
      <c r="CA83" s="4"/>
      <c r="CB83" s="85">
        <f>SUM(CB207)/BI207*BI83</f>
        <v>10480.726879601283</v>
      </c>
      <c r="CC83" s="85">
        <f>SUM(CC207)/BJ207*BJ83</f>
        <v>10096.730849344211</v>
      </c>
      <c r="CD83" s="85">
        <f>SUM(CD207)/BK207*BK83</f>
        <v>180.35836479456276</v>
      </c>
      <c r="CE83" s="4"/>
      <c r="CF83" s="4"/>
      <c r="CG83" s="4"/>
      <c r="CH83" s="4"/>
      <c r="CI83" s="4"/>
      <c r="CJ83" s="4">
        <v>1</v>
      </c>
      <c r="CK83" s="4">
        <v>19289.75</v>
      </c>
      <c r="CL83" s="4">
        <v>21946.58</v>
      </c>
      <c r="CM83" s="18"/>
      <c r="CN83" s="18"/>
      <c r="CO83" s="18"/>
      <c r="CP83" s="18"/>
    </row>
    <row r="84" spans="1:94">
      <c r="A84" s="5">
        <v>72</v>
      </c>
      <c r="B84" s="5" t="s">
        <v>111</v>
      </c>
      <c r="C84" s="25"/>
      <c r="D84" s="25"/>
      <c r="E84" s="58">
        <v>42370</v>
      </c>
      <c r="F84" s="58">
        <v>42735</v>
      </c>
      <c r="G84" s="34" t="s">
        <v>273</v>
      </c>
      <c r="H84" s="25">
        <v>8700</v>
      </c>
      <c r="I84" s="34"/>
      <c r="J84" s="34" t="s">
        <v>273</v>
      </c>
      <c r="K84" s="69">
        <v>10533.11</v>
      </c>
      <c r="L84" s="70" t="s">
        <v>273</v>
      </c>
      <c r="M84" s="69">
        <f t="shared" si="8"/>
        <v>159716.64000000001</v>
      </c>
      <c r="N84" s="69">
        <v>83209.38</v>
      </c>
      <c r="O84" s="69">
        <v>43562.879999999997</v>
      </c>
      <c r="P84" s="69">
        <v>32944.379999999997</v>
      </c>
      <c r="Q84" s="69">
        <v>161165.01</v>
      </c>
      <c r="R84" s="69">
        <f t="shared" si="9"/>
        <v>161165.01</v>
      </c>
      <c r="S84" s="69"/>
      <c r="T84" s="69"/>
      <c r="U84" s="69"/>
      <c r="V84" s="69"/>
      <c r="W84" s="69"/>
      <c r="X84" s="69">
        <v>32200</v>
      </c>
      <c r="Y84" s="69"/>
      <c r="Z84" s="69">
        <f t="shared" si="7"/>
        <v>9084.7399999999907</v>
      </c>
      <c r="AA84" s="60">
        <v>756.3</v>
      </c>
      <c r="AB84" s="60">
        <f t="shared" si="10"/>
        <v>19.91</v>
      </c>
      <c r="AC84" s="60">
        <v>0</v>
      </c>
      <c r="AD84" s="60">
        <v>4.82</v>
      </c>
      <c r="AE84" s="60">
        <v>7.27</v>
      </c>
      <c r="AF84" s="60">
        <v>3.82</v>
      </c>
      <c r="AG84" s="60">
        <v>4</v>
      </c>
      <c r="AH84" s="25"/>
      <c r="AI84" s="25"/>
      <c r="AJ84" s="25"/>
      <c r="AK84" s="25"/>
      <c r="AL84" s="25"/>
      <c r="AM84" s="25"/>
      <c r="AN84" s="25">
        <v>31446.53</v>
      </c>
      <c r="AO84" s="25"/>
      <c r="AP84" s="25"/>
      <c r="AQ84" s="25">
        <v>26495.65</v>
      </c>
      <c r="AR84" s="25">
        <v>1438.89</v>
      </c>
      <c r="AS84" s="25">
        <v>49952.05</v>
      </c>
      <c r="AT84" s="25">
        <v>49948.44</v>
      </c>
      <c r="AU84" s="25">
        <v>2348.04</v>
      </c>
      <c r="AV84" s="25">
        <v>1433.979</v>
      </c>
      <c r="AW84" s="25">
        <v>30769.82</v>
      </c>
      <c r="AX84" s="25">
        <v>30963.62</v>
      </c>
      <c r="AY84" s="25">
        <v>1340.03</v>
      </c>
      <c r="AZ84" s="25">
        <v>143.233</v>
      </c>
      <c r="BA84" s="25">
        <v>230538.82</v>
      </c>
      <c r="BB84" s="25">
        <v>235239.66</v>
      </c>
      <c r="BC84" s="25">
        <v>22674.799999999999</v>
      </c>
      <c r="BD84" s="25"/>
      <c r="BE84" s="25"/>
      <c r="BF84" s="25"/>
      <c r="BG84" s="25"/>
      <c r="BH84" s="25">
        <v>50.402000000000001</v>
      </c>
      <c r="BI84" s="25">
        <v>3852.04</v>
      </c>
      <c r="BJ84" s="25">
        <v>3911.89</v>
      </c>
      <c r="BK84" s="25">
        <v>132.78</v>
      </c>
      <c r="BL84" s="69">
        <f>SUM(BL207)/AS207*AS84</f>
        <v>52928.294671476157</v>
      </c>
      <c r="BM84" s="69">
        <f>SUM(BM207)/AT207*AT84</f>
        <v>54145.221303878447</v>
      </c>
      <c r="BN84" s="69">
        <f>SUM(BN207)/AU207*AU84</f>
        <v>832.26411473650433</v>
      </c>
      <c r="BO84" s="25"/>
      <c r="BP84" s="69">
        <f>SUM(BP207)/AW207*AW84</f>
        <v>31725.097847883069</v>
      </c>
      <c r="BQ84" s="69">
        <f>SUM(BQ207)/AX207*AX84</f>
        <v>30255.204421809587</v>
      </c>
      <c r="BR84" s="69">
        <f>SUM(BR207)/AY207*AY84</f>
        <v>457.76792927690303</v>
      </c>
      <c r="BS84" s="25"/>
      <c r="BT84" s="69">
        <f>SUM(BT207)/BA207*BA84</f>
        <v>225288.76627356221</v>
      </c>
      <c r="BU84" s="69">
        <f>SUM(BU207)/BB207*BB84</f>
        <v>263071.59444953164</v>
      </c>
      <c r="BV84" s="85">
        <f>SUM(BV207)/BC207*BC84</f>
        <v>2838.8545479831096</v>
      </c>
      <c r="BW84" s="25"/>
      <c r="BX84" s="25">
        <f>SUM(BX207)/BE207*BE84</f>
        <v>0</v>
      </c>
      <c r="BY84" s="25">
        <f>SUM(BY207)/BF207*BF84</f>
        <v>0</v>
      </c>
      <c r="BZ84" s="25">
        <f>SUM(BZ207)/BG207*BG84</f>
        <v>0</v>
      </c>
      <c r="CA84" s="25"/>
      <c r="CB84" s="69">
        <f>SUM(CB207)/BI207*BI84</f>
        <v>3867.4225953056339</v>
      </c>
      <c r="CC84" s="69">
        <f>SUM(CC207)/BJ207*BJ84</f>
        <v>3874.4076844310875</v>
      </c>
      <c r="CD84" s="69">
        <f>SUM(CD207)/BK207*BK84</f>
        <v>52.441605740424045</v>
      </c>
      <c r="CE84" s="25"/>
      <c r="CF84" s="25"/>
      <c r="CG84" s="25"/>
      <c r="CH84" s="25"/>
      <c r="CI84" s="25"/>
      <c r="CJ84" s="25"/>
      <c r="CK84" s="25"/>
      <c r="CL84" s="25"/>
    </row>
    <row r="85" spans="1:94">
      <c r="A85" s="5">
        <v>73</v>
      </c>
      <c r="B85" s="5" t="s">
        <v>112</v>
      </c>
      <c r="C85" s="25"/>
      <c r="D85" s="25"/>
      <c r="E85" s="58">
        <v>42370</v>
      </c>
      <c r="F85" s="58">
        <v>42735</v>
      </c>
      <c r="G85" s="34" t="s">
        <v>273</v>
      </c>
      <c r="H85" s="25">
        <v>65700</v>
      </c>
      <c r="I85" s="34"/>
      <c r="J85" s="34" t="s">
        <v>273</v>
      </c>
      <c r="K85" s="69">
        <v>5330.08</v>
      </c>
      <c r="L85" s="70" t="s">
        <v>273</v>
      </c>
      <c r="M85" s="69">
        <f t="shared" si="8"/>
        <v>122324.70000000001</v>
      </c>
      <c r="N85" s="69">
        <v>64360.08</v>
      </c>
      <c r="O85" s="69">
        <v>33004.800000000003</v>
      </c>
      <c r="P85" s="69">
        <v>24959.82</v>
      </c>
      <c r="Q85" s="69">
        <v>114053.78</v>
      </c>
      <c r="R85" s="69">
        <f t="shared" si="9"/>
        <v>114053.78</v>
      </c>
      <c r="S85" s="69"/>
      <c r="T85" s="69"/>
      <c r="U85" s="69"/>
      <c r="V85" s="69"/>
      <c r="W85" s="69"/>
      <c r="X85" s="69">
        <v>-37900</v>
      </c>
      <c r="Y85" s="69"/>
      <c r="Z85" s="69">
        <f t="shared" si="7"/>
        <v>13601.000000000015</v>
      </c>
      <c r="AA85" s="60">
        <v>573</v>
      </c>
      <c r="AB85" s="60">
        <f t="shared" si="10"/>
        <v>19.510000000000002</v>
      </c>
      <c r="AC85" s="60">
        <v>0</v>
      </c>
      <c r="AD85" s="60">
        <v>4.82</v>
      </c>
      <c r="AE85" s="60">
        <v>6.87</v>
      </c>
      <c r="AF85" s="60">
        <v>3.82</v>
      </c>
      <c r="AG85" s="60">
        <v>4</v>
      </c>
      <c r="AH85" s="25"/>
      <c r="AI85" s="25"/>
      <c r="AJ85" s="25"/>
      <c r="AK85" s="25"/>
      <c r="AL85" s="25"/>
      <c r="AM85" s="25"/>
      <c r="AN85" s="25">
        <v>18259.900000000001</v>
      </c>
      <c r="AO85" s="25"/>
      <c r="AP85" s="25"/>
      <c r="AQ85" s="25">
        <v>34637.279999999999</v>
      </c>
      <c r="AR85" s="25">
        <v>1313.07</v>
      </c>
      <c r="AS85" s="25">
        <v>46235.27</v>
      </c>
      <c r="AT85" s="25">
        <v>44178.14</v>
      </c>
      <c r="AU85" s="25">
        <v>3273.32</v>
      </c>
      <c r="AV85" s="25">
        <v>1310.377</v>
      </c>
      <c r="AW85" s="25">
        <v>28301.24</v>
      </c>
      <c r="AX85" s="25">
        <v>27202.7</v>
      </c>
      <c r="AY85" s="25">
        <v>1894.21</v>
      </c>
      <c r="AZ85" s="25">
        <v>128.35300000000001</v>
      </c>
      <c r="BA85" s="25">
        <v>206212.89</v>
      </c>
      <c r="BB85" s="25">
        <v>193066.19</v>
      </c>
      <c r="BC85" s="25">
        <v>29265.77</v>
      </c>
      <c r="BD85" s="25"/>
      <c r="BE85" s="25"/>
      <c r="BF85" s="25"/>
      <c r="BG85" s="25"/>
      <c r="BH85" s="25">
        <v>50.496000000000002</v>
      </c>
      <c r="BI85" s="25">
        <v>3860.21</v>
      </c>
      <c r="BJ85" s="25">
        <v>3785.2</v>
      </c>
      <c r="BK85" s="25">
        <v>203.98</v>
      </c>
      <c r="BL85" s="69">
        <f>SUM(BL207)/AS207*AS85</f>
        <v>48990.061364353634</v>
      </c>
      <c r="BM85" s="69">
        <f>SUM(BM207)/AT207*AT85</f>
        <v>47890.087600207822</v>
      </c>
      <c r="BN85" s="69">
        <f>SUM(BN207)/AU207*AU85</f>
        <v>1160.2301374973572</v>
      </c>
      <c r="BO85" s="25"/>
      <c r="BP85" s="69">
        <f>SUM(BP207)/AW207*AW85</f>
        <v>29179.878472360979</v>
      </c>
      <c r="BQ85" s="69">
        <f>SUM(BQ207)/AX207*AX85</f>
        <v>26580.330378849751</v>
      </c>
      <c r="BR85" s="69">
        <f>SUM(BR207)/AY207*AY85</f>
        <v>647.08147527712254</v>
      </c>
      <c r="BS85" s="25"/>
      <c r="BT85" s="69">
        <f>SUM(BT207)/BA207*BA85</f>
        <v>201516.80995767133</v>
      </c>
      <c r="BU85" s="69">
        <f>SUM(BU207)/BB207*BB85</f>
        <v>215908.45029106157</v>
      </c>
      <c r="BV85" s="85">
        <f>SUM(BV207)/BC207*BC85</f>
        <v>3664.0351520069703</v>
      </c>
      <c r="BW85" s="25"/>
      <c r="BX85" s="25">
        <f>SUM(BX207)/BE207*BE85</f>
        <v>0</v>
      </c>
      <c r="BY85" s="25">
        <f>SUM(BY207)/BF207*BF85</f>
        <v>0</v>
      </c>
      <c r="BZ85" s="25">
        <f>SUM(BZ207)/BG207*BG85</f>
        <v>0</v>
      </c>
      <c r="CA85" s="25"/>
      <c r="CB85" s="69">
        <f>SUM(CB207)/BI207*BI85</f>
        <v>3875.6252210840908</v>
      </c>
      <c r="CC85" s="69">
        <f>SUM(CC207)/BJ207*BJ85</f>
        <v>3748.9315822041399</v>
      </c>
      <c r="CD85" s="69">
        <f>SUM(CD207)/BK207*BK85</f>
        <v>80.562123353906429</v>
      </c>
      <c r="CE85" s="25"/>
      <c r="CF85" s="25">
        <v>1</v>
      </c>
      <c r="CG85" s="25">
        <v>1</v>
      </c>
      <c r="CH85" s="25">
        <v>0</v>
      </c>
      <c r="CI85" s="25">
        <v>1137.47</v>
      </c>
      <c r="CJ85" s="25">
        <v>1</v>
      </c>
      <c r="CK85" s="25">
        <v>8111.28</v>
      </c>
      <c r="CL85" s="25">
        <v>0</v>
      </c>
    </row>
    <row r="86" spans="1:94">
      <c r="A86" s="5">
        <v>74</v>
      </c>
      <c r="B86" s="5" t="s">
        <v>113</v>
      </c>
      <c r="C86" s="25"/>
      <c r="D86" s="25"/>
      <c r="E86" s="58">
        <v>42370</v>
      </c>
      <c r="F86" s="58">
        <v>42735</v>
      </c>
      <c r="G86" s="34" t="s">
        <v>273</v>
      </c>
      <c r="H86" s="25">
        <v>9800</v>
      </c>
      <c r="I86" s="34"/>
      <c r="J86" s="34" t="s">
        <v>273</v>
      </c>
      <c r="K86" s="69">
        <v>11891.82</v>
      </c>
      <c r="L86" s="70" t="s">
        <v>273</v>
      </c>
      <c r="M86" s="69">
        <f t="shared" si="8"/>
        <v>166920.78</v>
      </c>
      <c r="N86" s="69">
        <v>87823.74</v>
      </c>
      <c r="O86" s="69">
        <v>45037.440000000002</v>
      </c>
      <c r="P86" s="69">
        <v>34059.599999999999</v>
      </c>
      <c r="Q86" s="69">
        <v>168436.38</v>
      </c>
      <c r="R86" s="69">
        <f t="shared" si="9"/>
        <v>168436.38</v>
      </c>
      <c r="S86" s="69"/>
      <c r="T86" s="69"/>
      <c r="U86" s="69"/>
      <c r="V86" s="69"/>
      <c r="W86" s="69"/>
      <c r="X86" s="69">
        <v>49500</v>
      </c>
      <c r="Y86" s="69"/>
      <c r="Z86" s="69">
        <f t="shared" si="7"/>
        <v>10376.220000000001</v>
      </c>
      <c r="AA86" s="60">
        <v>781.9</v>
      </c>
      <c r="AB86" s="60">
        <f t="shared" si="10"/>
        <v>19.920000000000002</v>
      </c>
      <c r="AC86" s="60">
        <v>0</v>
      </c>
      <c r="AD86" s="60">
        <v>4.82</v>
      </c>
      <c r="AE86" s="60">
        <v>7.28</v>
      </c>
      <c r="AF86" s="60">
        <v>3.82</v>
      </c>
      <c r="AG86" s="60">
        <v>4</v>
      </c>
      <c r="AH86" s="25"/>
      <c r="AI86" s="25"/>
      <c r="AJ86" s="25"/>
      <c r="AK86" s="25"/>
      <c r="AL86" s="25"/>
      <c r="AM86" s="25"/>
      <c r="AN86" s="25">
        <v>31212.74</v>
      </c>
      <c r="AO86" s="25"/>
      <c r="AP86" s="25"/>
      <c r="AQ86" s="25">
        <v>20980.63</v>
      </c>
      <c r="AR86" s="25">
        <v>1986.61</v>
      </c>
      <c r="AS86" s="25">
        <v>69748.800000000003</v>
      </c>
      <c r="AT86" s="25">
        <v>71480.41</v>
      </c>
      <c r="AU86" s="25">
        <v>2623.78</v>
      </c>
      <c r="AV86" s="25">
        <v>1981.4939999999999</v>
      </c>
      <c r="AW86" s="25">
        <v>42748.47</v>
      </c>
      <c r="AX86" s="25">
        <v>44089.88</v>
      </c>
      <c r="AY86" s="25">
        <v>1508.03</v>
      </c>
      <c r="AZ86" s="25">
        <v>158.988</v>
      </c>
      <c r="BA86" s="25">
        <v>253380.93</v>
      </c>
      <c r="BB86" s="25">
        <v>260504.95</v>
      </c>
      <c r="BC86" s="25">
        <v>16538.95</v>
      </c>
      <c r="BD86" s="25"/>
      <c r="BE86" s="25"/>
      <c r="BF86" s="25"/>
      <c r="BG86" s="25"/>
      <c r="BH86" s="25">
        <v>71.477999999999994</v>
      </c>
      <c r="BI86" s="25">
        <v>5463.84</v>
      </c>
      <c r="BJ86" s="25">
        <v>5498.91</v>
      </c>
      <c r="BK86" s="25">
        <v>309.87</v>
      </c>
      <c r="BL86" s="69">
        <f>SUM(BL207)/AS207*AS86</f>
        <v>73904.575275326162</v>
      </c>
      <c r="BM86" s="69">
        <f>SUM(BM207)/AT207*AT86</f>
        <v>77486.356297453254</v>
      </c>
      <c r="BN86" s="69">
        <f>SUM(BN207)/AU207*AU86</f>
        <v>930.00031471497311</v>
      </c>
      <c r="BO86" s="25"/>
      <c r="BP86" s="69">
        <f>SUM(BP207)/AW207*AW86</f>
        <v>44075.636243477995</v>
      </c>
      <c r="BQ86" s="69">
        <f>SUM(BQ207)/AX207*AX86</f>
        <v>43081.14917871535</v>
      </c>
      <c r="BR86" s="69">
        <f>SUM(BR207)/AY207*AY86</f>
        <v>515.1584445030694</v>
      </c>
      <c r="BS86" s="25"/>
      <c r="BT86" s="69">
        <f>SUM(BT207)/BA207*BA86</f>
        <v>247610.69357840827</v>
      </c>
      <c r="BU86" s="69">
        <f>SUM(BU207)/BB207*BB86</f>
        <v>291326.09934266831</v>
      </c>
      <c r="BV86" s="85">
        <f>SUM(BV207)/BC207*BC86</f>
        <v>2070.6543575407613</v>
      </c>
      <c r="BW86" s="25"/>
      <c r="BX86" s="25">
        <f>SUM(BX207)/BE207*BE86</f>
        <v>0</v>
      </c>
      <c r="BY86" s="25">
        <f>SUM(BY207)/BF207*BF86</f>
        <v>0</v>
      </c>
      <c r="BZ86" s="25">
        <f>SUM(BZ207)/BG207*BG86</f>
        <v>0</v>
      </c>
      <c r="CA86" s="25"/>
      <c r="CB86" s="69">
        <f>SUM(CB207)/BI207*BI86</f>
        <v>5485.6590983309452</v>
      </c>
      <c r="CC86" s="69">
        <f>SUM(CC207)/BJ207*BJ86</f>
        <v>5446.2214326054545</v>
      </c>
      <c r="CD86" s="69">
        <f>SUM(CD207)/BK207*BK86</f>
        <v>122.38349428215994</v>
      </c>
      <c r="CE86" s="25"/>
      <c r="CF86" s="25">
        <v>2</v>
      </c>
      <c r="CG86" s="25">
        <v>2</v>
      </c>
      <c r="CH86" s="25">
        <v>0</v>
      </c>
      <c r="CI86" s="25">
        <v>1375.48</v>
      </c>
      <c r="CJ86" s="25"/>
      <c r="CK86" s="25"/>
      <c r="CL86" s="25"/>
    </row>
    <row r="87" spans="1:94">
      <c r="A87" s="5">
        <v>75</v>
      </c>
      <c r="B87" s="5" t="s">
        <v>114</v>
      </c>
      <c r="C87" s="25"/>
      <c r="D87" s="25"/>
      <c r="E87" s="58">
        <v>42370</v>
      </c>
      <c r="F87" s="58">
        <v>42735</v>
      </c>
      <c r="G87" s="34" t="s">
        <v>273</v>
      </c>
      <c r="H87" s="25">
        <v>9000</v>
      </c>
      <c r="I87" s="34"/>
      <c r="J87" s="34" t="s">
        <v>273</v>
      </c>
      <c r="K87" s="69">
        <v>9133.09</v>
      </c>
      <c r="L87" s="70" t="s">
        <v>273</v>
      </c>
      <c r="M87" s="69">
        <f t="shared" si="8"/>
        <v>119148.36000000002</v>
      </c>
      <c r="N87" s="69">
        <v>62513.22</v>
      </c>
      <c r="O87" s="69">
        <v>32248.32</v>
      </c>
      <c r="P87" s="69">
        <v>24386.82</v>
      </c>
      <c r="Q87" s="69">
        <v>110214.68</v>
      </c>
      <c r="R87" s="69">
        <f t="shared" si="9"/>
        <v>110214.68</v>
      </c>
      <c r="S87" s="69"/>
      <c r="T87" s="69"/>
      <c r="U87" s="69"/>
      <c r="V87" s="69"/>
      <c r="W87" s="69"/>
      <c r="X87" s="69">
        <v>34900</v>
      </c>
      <c r="Y87" s="69"/>
      <c r="Z87" s="69">
        <f t="shared" si="7"/>
        <v>18066.770000000019</v>
      </c>
      <c r="AA87" s="60">
        <v>559.5</v>
      </c>
      <c r="AB87" s="60">
        <f t="shared" si="10"/>
        <v>19.41</v>
      </c>
      <c r="AC87" s="60">
        <v>0</v>
      </c>
      <c r="AD87" s="60">
        <v>4.7300000000000004</v>
      </c>
      <c r="AE87" s="60">
        <v>6.86</v>
      </c>
      <c r="AF87" s="60">
        <v>3.82</v>
      </c>
      <c r="AG87" s="60">
        <v>4</v>
      </c>
      <c r="AH87" s="25"/>
      <c r="AI87" s="25"/>
      <c r="AJ87" s="25"/>
      <c r="AK87" s="25"/>
      <c r="AL87" s="25"/>
      <c r="AM87" s="25"/>
      <c r="AN87" s="25">
        <v>35663.93</v>
      </c>
      <c r="AO87" s="25"/>
      <c r="AP87" s="25"/>
      <c r="AQ87" s="25">
        <v>63425.52</v>
      </c>
      <c r="AR87" s="25">
        <v>1594.77</v>
      </c>
      <c r="AS87" s="25">
        <v>55500.58</v>
      </c>
      <c r="AT87" s="25">
        <v>47141.62</v>
      </c>
      <c r="AU87" s="25">
        <v>15661.49</v>
      </c>
      <c r="AV87" s="25">
        <v>1592.135</v>
      </c>
      <c r="AW87" s="25">
        <v>34204.550000000003</v>
      </c>
      <c r="AX87" s="25">
        <v>29451.19</v>
      </c>
      <c r="AY87" s="25">
        <v>9528.91</v>
      </c>
      <c r="AZ87" s="25">
        <v>123.139</v>
      </c>
      <c r="BA87" s="25">
        <v>196263.6</v>
      </c>
      <c r="BB87" s="25">
        <v>182233.7</v>
      </c>
      <c r="BC87" s="25">
        <v>36954.769999999997</v>
      </c>
      <c r="BD87" s="25"/>
      <c r="BE87" s="25"/>
      <c r="BF87" s="25"/>
      <c r="BG87" s="25"/>
      <c r="BH87" s="25">
        <v>59.508000000000003</v>
      </c>
      <c r="BI87" s="25">
        <v>4548.72</v>
      </c>
      <c r="BJ87" s="25">
        <v>3929.55</v>
      </c>
      <c r="BK87" s="25">
        <v>1280.1500000000001</v>
      </c>
      <c r="BL87" s="69">
        <f>SUM(BL207)/AS207*AS87</f>
        <v>58807.417366811489</v>
      </c>
      <c r="BM87" s="69">
        <f>SUM(BM207)/AT207*AT87</f>
        <v>51102.565916439875</v>
      </c>
      <c r="BN87" s="69">
        <f>SUM(BN207)/AU207*AU87</f>
        <v>5551.2240465684636</v>
      </c>
      <c r="BO87" s="25"/>
      <c r="BP87" s="69">
        <f>SUM(BP207)/AW207*AW87</f>
        <v>35266.462254014128</v>
      </c>
      <c r="BQ87" s="69">
        <f>SUM(BQ207)/AX207*AX87</f>
        <v>28777.377254841467</v>
      </c>
      <c r="BR87" s="69">
        <f>SUM(BR207)/AY207*AY87</f>
        <v>3255.1729431176723</v>
      </c>
      <c r="BS87" s="25"/>
      <c r="BT87" s="69">
        <f>SUM(BT207)/BA207*BA87</f>
        <v>191794.09484445138</v>
      </c>
      <c r="BU87" s="69">
        <f>SUM(BU207)/BB207*BB87</f>
        <v>203794.33477092092</v>
      </c>
      <c r="BV87" s="85">
        <f>SUM(BV207)/BC207*BC87</f>
        <v>4626.6876393251441</v>
      </c>
      <c r="BW87" s="25"/>
      <c r="BX87" s="25">
        <f>SUM(BX207)/BE207*BE87</f>
        <v>0</v>
      </c>
      <c r="BY87" s="25">
        <f>SUM(BY207)/BF207*BF87</f>
        <v>0</v>
      </c>
      <c r="BZ87" s="25">
        <f>SUM(BZ207)/BG207*BG87</f>
        <v>0</v>
      </c>
      <c r="CA87" s="25"/>
      <c r="CB87" s="69">
        <f>SUM(CB207)/BI207*BI87</f>
        <v>4566.8846916747079</v>
      </c>
      <c r="CC87" s="69">
        <f>SUM(CC207)/BJ207*BJ87</f>
        <v>3891.8984726963645</v>
      </c>
      <c r="CD87" s="69">
        <f>SUM(CD207)/BK207*BK87</f>
        <v>505.59663796207138</v>
      </c>
      <c r="CE87" s="25"/>
      <c r="CF87" s="25"/>
      <c r="CG87" s="25"/>
      <c r="CH87" s="25"/>
      <c r="CI87" s="25"/>
      <c r="CJ87" s="25">
        <v>1</v>
      </c>
      <c r="CK87" s="25">
        <v>39666.339999999997</v>
      </c>
      <c r="CL87" s="25">
        <v>14211.11</v>
      </c>
    </row>
    <row r="88" spans="1:94">
      <c r="A88" s="5">
        <v>76</v>
      </c>
      <c r="B88" s="5" t="s">
        <v>115</v>
      </c>
      <c r="C88" s="25"/>
      <c r="D88" s="25"/>
      <c r="E88" s="58">
        <v>42370</v>
      </c>
      <c r="F88" s="58">
        <v>42735</v>
      </c>
      <c r="G88" s="34" t="s">
        <v>273</v>
      </c>
      <c r="H88" s="25">
        <v>87900</v>
      </c>
      <c r="I88" s="34"/>
      <c r="J88" s="34" t="s">
        <v>273</v>
      </c>
      <c r="K88" s="69">
        <v>45489.440000000002</v>
      </c>
      <c r="L88" s="70" t="s">
        <v>273</v>
      </c>
      <c r="M88" s="69">
        <f t="shared" si="8"/>
        <v>211203.25999999998</v>
      </c>
      <c r="N88" s="69">
        <v>110282.62</v>
      </c>
      <c r="O88" s="69">
        <v>57463.68</v>
      </c>
      <c r="P88" s="69">
        <v>43456.959999999999</v>
      </c>
      <c r="Q88" s="69">
        <v>218104.63</v>
      </c>
      <c r="R88" s="69">
        <f t="shared" si="9"/>
        <v>218104.63</v>
      </c>
      <c r="S88" s="69"/>
      <c r="T88" s="69"/>
      <c r="U88" s="69"/>
      <c r="V88" s="69"/>
      <c r="W88" s="69"/>
      <c r="X88" s="69">
        <v>127200</v>
      </c>
      <c r="Y88" s="69"/>
      <c r="Z88" s="69">
        <f t="shared" si="7"/>
        <v>38588.069999999978</v>
      </c>
      <c r="AA88" s="60">
        <v>997.8</v>
      </c>
      <c r="AB88" s="60">
        <f t="shared" si="10"/>
        <v>19.5</v>
      </c>
      <c r="AC88" s="60">
        <v>0</v>
      </c>
      <c r="AD88" s="60">
        <v>4.82</v>
      </c>
      <c r="AE88" s="60">
        <v>6.86</v>
      </c>
      <c r="AF88" s="60">
        <v>3.82</v>
      </c>
      <c r="AG88" s="60">
        <v>4</v>
      </c>
      <c r="AH88" s="25"/>
      <c r="AI88" s="25"/>
      <c r="AJ88" s="25"/>
      <c r="AK88" s="25"/>
      <c r="AL88" s="25"/>
      <c r="AM88" s="25"/>
      <c r="AN88" s="25">
        <v>104171.97</v>
      </c>
      <c r="AO88" s="25"/>
      <c r="AP88" s="25"/>
      <c r="AQ88" s="25">
        <v>95739.05</v>
      </c>
      <c r="AR88" s="25">
        <v>2357.27</v>
      </c>
      <c r="AS88" s="25">
        <v>81821.070000000007</v>
      </c>
      <c r="AT88" s="25">
        <v>82707.64</v>
      </c>
      <c r="AU88" s="25">
        <v>14567.69</v>
      </c>
      <c r="AV88" s="25">
        <v>2352.6559999999999</v>
      </c>
      <c r="AW88" s="25">
        <v>50486.84</v>
      </c>
      <c r="AX88" s="25">
        <v>50466.12</v>
      </c>
      <c r="AY88" s="25">
        <v>8871.89</v>
      </c>
      <c r="AZ88" s="25">
        <v>194.958</v>
      </c>
      <c r="BA88" s="25">
        <v>316822.68</v>
      </c>
      <c r="BB88" s="25">
        <v>324161.78000000003</v>
      </c>
      <c r="BC88" s="25">
        <v>71416.740000000005</v>
      </c>
      <c r="BD88" s="25"/>
      <c r="BE88" s="25"/>
      <c r="BF88" s="25"/>
      <c r="BG88" s="25"/>
      <c r="BH88" s="25">
        <v>69.768000000000001</v>
      </c>
      <c r="BI88" s="25">
        <v>5333.28</v>
      </c>
      <c r="BJ88" s="25">
        <v>5561.25</v>
      </c>
      <c r="BK88" s="25">
        <v>882.73</v>
      </c>
      <c r="BL88" s="69">
        <f>SUM(BL207)/AS207*AS88</f>
        <v>86696.135660007494</v>
      </c>
      <c r="BM88" s="69">
        <f>SUM(BM207)/AT207*AT88</f>
        <v>89656.92364609403</v>
      </c>
      <c r="BN88" s="69">
        <f>SUM(BN207)/AU207*AU88</f>
        <v>5163.5260138693666</v>
      </c>
      <c r="BO88" s="25"/>
      <c r="BP88" s="69">
        <f>SUM(BP207)/AW207*AW88</f>
        <v>52054.251179578459</v>
      </c>
      <c r="BQ88" s="69">
        <f>SUM(BQ207)/AX207*AX88</f>
        <v>49311.507406936704</v>
      </c>
      <c r="BR88" s="69">
        <f>SUM(BR207)/AY207*AY88</f>
        <v>3030.7282031540062</v>
      </c>
      <c r="BS88" s="25"/>
      <c r="BT88" s="69">
        <f>SUM(BT207)/BA207*BA88</f>
        <v>309607.6864828387</v>
      </c>
      <c r="BU88" s="69">
        <f>SUM(BU207)/BB207*BB88</f>
        <v>362514.36651540094</v>
      </c>
      <c r="BV88" s="85">
        <f>SUM(BV207)/BC207*BC88</f>
        <v>8941.2800620568778</v>
      </c>
      <c r="BW88" s="25"/>
      <c r="BX88" s="25">
        <f>SUM(BX207)/BE207*BE88</f>
        <v>0</v>
      </c>
      <c r="BY88" s="25">
        <f>SUM(BY207)/BF207*BF88</f>
        <v>0</v>
      </c>
      <c r="BZ88" s="25">
        <f>SUM(BZ207)/BG207*BG88</f>
        <v>0</v>
      </c>
      <c r="CA88" s="25"/>
      <c r="CB88" s="69">
        <f>SUM(CB207)/BI207*BI88</f>
        <v>5354.5777248137683</v>
      </c>
      <c r="CC88" s="69">
        <f>SUM(CC207)/BJ207*BJ88</f>
        <v>5507.9641132655543</v>
      </c>
      <c r="CD88" s="69">
        <f>SUM(CD207)/BK207*BK88</f>
        <v>348.63517574367012</v>
      </c>
      <c r="CE88" s="25"/>
      <c r="CF88" s="25">
        <v>1</v>
      </c>
      <c r="CG88" s="25">
        <v>1</v>
      </c>
      <c r="CH88" s="25">
        <v>0</v>
      </c>
      <c r="CI88" s="25">
        <v>253.46</v>
      </c>
      <c r="CJ88" s="25">
        <v>2</v>
      </c>
      <c r="CK88" s="25">
        <v>58320.27</v>
      </c>
      <c r="CL88" s="25">
        <v>53057.82</v>
      </c>
    </row>
    <row r="89" spans="1:94">
      <c r="A89" s="5">
        <v>77</v>
      </c>
      <c r="B89" s="5" t="s">
        <v>116</v>
      </c>
      <c r="C89" s="25"/>
      <c r="D89" s="25"/>
      <c r="E89" s="58">
        <v>42370</v>
      </c>
      <c r="F89" s="58">
        <v>42735</v>
      </c>
      <c r="G89" s="34" t="s">
        <v>273</v>
      </c>
      <c r="H89" s="25">
        <v>-9300</v>
      </c>
      <c r="I89" s="34"/>
      <c r="J89" s="34" t="s">
        <v>273</v>
      </c>
      <c r="K89" s="69">
        <v>2431.2399999999998</v>
      </c>
      <c r="L89" s="70" t="s">
        <v>273</v>
      </c>
      <c r="M89" s="69">
        <f t="shared" si="8"/>
        <v>58984.56</v>
      </c>
      <c r="N89" s="69">
        <v>31034.1</v>
      </c>
      <c r="O89" s="69">
        <v>15914.88</v>
      </c>
      <c r="P89" s="69">
        <v>12035.58</v>
      </c>
      <c r="Q89" s="69">
        <v>57867.03</v>
      </c>
      <c r="R89" s="69">
        <f t="shared" si="9"/>
        <v>57867.03</v>
      </c>
      <c r="S89" s="69"/>
      <c r="T89" s="69"/>
      <c r="U89" s="69"/>
      <c r="V89" s="69"/>
      <c r="W89" s="69"/>
      <c r="X89" s="69">
        <v>5900</v>
      </c>
      <c r="Y89" s="69"/>
      <c r="Z89" s="69">
        <f t="shared" si="7"/>
        <v>3548.7699999999968</v>
      </c>
      <c r="AA89" s="60">
        <v>276.3</v>
      </c>
      <c r="AB89" s="60">
        <f t="shared" si="10"/>
        <v>19.600000000000001</v>
      </c>
      <c r="AC89" s="60">
        <v>0</v>
      </c>
      <c r="AD89" s="60">
        <v>4.82</v>
      </c>
      <c r="AE89" s="60">
        <v>6.96</v>
      </c>
      <c r="AF89" s="60">
        <v>3.82</v>
      </c>
      <c r="AG89" s="60">
        <v>4</v>
      </c>
      <c r="AH89" s="25"/>
      <c r="AI89" s="25"/>
      <c r="AJ89" s="25"/>
      <c r="AK89" s="25"/>
      <c r="AL89" s="25"/>
      <c r="AM89" s="25"/>
      <c r="AN89" s="25">
        <v>7051.16</v>
      </c>
      <c r="AO89" s="25"/>
      <c r="AP89" s="25"/>
      <c r="AQ89" s="25">
        <v>10821.24</v>
      </c>
      <c r="AR89" s="25">
        <v>353.69</v>
      </c>
      <c r="AS89" s="25">
        <v>12610.52</v>
      </c>
      <c r="AT89" s="25">
        <v>12281.68</v>
      </c>
      <c r="AU89" s="25">
        <v>1201.04</v>
      </c>
      <c r="AV89" s="25">
        <v>396.38600000000002</v>
      </c>
      <c r="AW89" s="25">
        <v>8591.27</v>
      </c>
      <c r="AX89" s="25">
        <v>8559.33</v>
      </c>
      <c r="AY89" s="25">
        <v>693.11</v>
      </c>
      <c r="AZ89" s="25">
        <v>57.076000000000001</v>
      </c>
      <c r="BA89" s="25">
        <v>92007.69</v>
      </c>
      <c r="BB89" s="25">
        <v>88597.97</v>
      </c>
      <c r="BC89" s="25">
        <v>8888.82</v>
      </c>
      <c r="BD89" s="25"/>
      <c r="BE89" s="25"/>
      <c r="BF89" s="25"/>
      <c r="BG89" s="25"/>
      <c r="BH89" s="25">
        <v>12.311999999999999</v>
      </c>
      <c r="BI89" s="25">
        <v>941.16</v>
      </c>
      <c r="BJ89" s="25">
        <v>941.58</v>
      </c>
      <c r="BK89" s="25">
        <v>38.270000000000003</v>
      </c>
      <c r="BL89" s="69">
        <f>SUM(BL207)/AS207*AS89</f>
        <v>13361.880413727635</v>
      </c>
      <c r="BM89" s="69">
        <f>SUM(BM207)/AT207*AT89</f>
        <v>13313.614631075921</v>
      </c>
      <c r="BN89" s="69">
        <f>SUM(BN207)/AU207*AU89</f>
        <v>425.70931175070746</v>
      </c>
      <c r="BO89" s="25"/>
      <c r="BP89" s="69">
        <f>SUM(BP207)/AW207*AW89</f>
        <v>8857.9940145110504</v>
      </c>
      <c r="BQ89" s="69">
        <f>SUM(BQ207)/AX207*AX89</f>
        <v>8363.501388523935</v>
      </c>
      <c r="BR89" s="69">
        <f>SUM(BR207)/AY207*AY89</f>
        <v>236.773452431001</v>
      </c>
      <c r="BS89" s="25"/>
      <c r="BT89" s="69">
        <f>SUM(BT207)/BA207*BA89</f>
        <v>89912.401598049153</v>
      </c>
      <c r="BU89" s="69">
        <f>SUM(BU207)/BB207*BB89</f>
        <v>99080.270873082249</v>
      </c>
      <c r="BV89" s="85">
        <f>SUM(BV207)/BC207*BC89</f>
        <v>1112.8683420891573</v>
      </c>
      <c r="BW89" s="25"/>
      <c r="BX89" s="25">
        <f>SUM(BX207)/BE207*BE89</f>
        <v>0</v>
      </c>
      <c r="BY89" s="25">
        <f>SUM(BY207)/BF207*BF89</f>
        <v>0</v>
      </c>
      <c r="BZ89" s="25">
        <f>SUM(BZ207)/BG207*BG89</f>
        <v>0</v>
      </c>
      <c r="CA89" s="25"/>
      <c r="CB89" s="69">
        <f>SUM(CB207)/BI207*BI89</f>
        <v>944.9183938375121</v>
      </c>
      <c r="CC89" s="69">
        <f>SUM(CC207)/BJ207*BJ89</f>
        <v>932.55812088443793</v>
      </c>
      <c r="CD89" s="69">
        <f>SUM(CD207)/BK207*BK89</f>
        <v>15.114778217246785</v>
      </c>
      <c r="CE89" s="25"/>
      <c r="CF89" s="25"/>
      <c r="CG89" s="25"/>
      <c r="CH89" s="25"/>
      <c r="CI89" s="25"/>
      <c r="CJ89" s="25"/>
      <c r="CK89" s="25"/>
      <c r="CL89" s="25"/>
    </row>
    <row r="90" spans="1:94" ht="12.75" hidden="1" customHeight="1">
      <c r="A90" s="5"/>
      <c r="B90" s="5" t="s">
        <v>347</v>
      </c>
      <c r="C90" s="25"/>
      <c r="D90" s="25"/>
      <c r="E90" s="58"/>
      <c r="F90" s="58"/>
      <c r="G90" s="34" t="s">
        <v>273</v>
      </c>
      <c r="H90" s="25"/>
      <c r="I90" s="34"/>
      <c r="J90" s="34" t="s">
        <v>273</v>
      </c>
      <c r="K90" s="69">
        <v>0</v>
      </c>
      <c r="L90" s="70" t="s">
        <v>273</v>
      </c>
      <c r="M90" s="69">
        <f t="shared" si="8"/>
        <v>0</v>
      </c>
      <c r="N90" s="69">
        <v>0</v>
      </c>
      <c r="O90" s="69">
        <v>0</v>
      </c>
      <c r="P90" s="69">
        <v>0</v>
      </c>
      <c r="Q90" s="69">
        <v>0</v>
      </c>
      <c r="R90" s="69">
        <f t="shared" si="9"/>
        <v>0</v>
      </c>
      <c r="S90" s="69"/>
      <c r="T90" s="69"/>
      <c r="U90" s="69"/>
      <c r="V90" s="69"/>
      <c r="W90" s="69"/>
      <c r="X90" s="69"/>
      <c r="Y90" s="69"/>
      <c r="Z90" s="69">
        <f t="shared" si="7"/>
        <v>0</v>
      </c>
      <c r="AA90" s="60">
        <v>1162.5</v>
      </c>
      <c r="AB90" s="60">
        <f t="shared" si="10"/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25"/>
      <c r="AI90" s="25"/>
      <c r="AJ90" s="25"/>
      <c r="AK90" s="25"/>
      <c r="AL90" s="25"/>
      <c r="AM90" s="25"/>
      <c r="AN90" s="25">
        <v>0</v>
      </c>
      <c r="AO90" s="25"/>
      <c r="AP90" s="25"/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0</v>
      </c>
      <c r="BA90" s="25">
        <v>0</v>
      </c>
      <c r="BB90" s="25">
        <v>0</v>
      </c>
      <c r="BC90" s="25">
        <v>0</v>
      </c>
      <c r="BD90" s="25"/>
      <c r="BE90" s="25"/>
      <c r="BF90" s="25"/>
      <c r="BG90" s="25"/>
      <c r="BH90" s="25">
        <v>0</v>
      </c>
      <c r="BI90" s="25">
        <v>0</v>
      </c>
      <c r="BJ90" s="25">
        <v>0</v>
      </c>
      <c r="BK90" s="25">
        <v>0</v>
      </c>
      <c r="BL90" s="69">
        <f>SUM(BL174)/AS174*AS90</f>
        <v>0</v>
      </c>
      <c r="BM90" s="69">
        <f>SUM(BM174)/AT174*AT90</f>
        <v>0</v>
      </c>
      <c r="BN90" s="69">
        <f>SUM(BN174)/AU174*AU90</f>
        <v>0</v>
      </c>
      <c r="BO90" s="25"/>
      <c r="BP90" s="69">
        <f>SUM(BP174)/AW174*AW90</f>
        <v>0</v>
      </c>
      <c r="BQ90" s="69">
        <f>SUM(BQ174)/AX174*AX90</f>
        <v>0</v>
      </c>
      <c r="BR90" s="69">
        <f>SUM(BR174)/AY174*AY90</f>
        <v>0</v>
      </c>
      <c r="BS90" s="25"/>
      <c r="BT90" s="69">
        <f>SUM(BT174)/BA174*BA90</f>
        <v>0</v>
      </c>
      <c r="BU90" s="69">
        <f>SUM(BU174)/BB174*BB90</f>
        <v>0</v>
      </c>
      <c r="BV90" s="85">
        <f>SUM(BV174)/BC174*BC90</f>
        <v>0</v>
      </c>
      <c r="BW90" s="25"/>
      <c r="BX90" s="25" t="e">
        <f>SUM(BX174)/BE174*BE90</f>
        <v>#DIV/0!</v>
      </c>
      <c r="BY90" s="25" t="e">
        <f>SUM(BY174)/BF174*BF90</f>
        <v>#DIV/0!</v>
      </c>
      <c r="BZ90" s="25" t="e">
        <f>SUM(BZ174)/BG174*BG90</f>
        <v>#DIV/0!</v>
      </c>
      <c r="CA90" s="25"/>
      <c r="CB90" s="69">
        <f>SUM(CB174)/BI174*BI90</f>
        <v>0</v>
      </c>
      <c r="CC90" s="69">
        <f>SUM(CC174)/BJ174*BJ90</f>
        <v>0</v>
      </c>
      <c r="CD90" s="69">
        <f>SUM(CD174)/BK174*BK90</f>
        <v>0</v>
      </c>
      <c r="CE90" s="25"/>
      <c r="CF90" s="25"/>
      <c r="CG90" s="25"/>
      <c r="CH90" s="25"/>
      <c r="CI90" s="25"/>
      <c r="CJ90" s="25"/>
      <c r="CK90" s="25"/>
      <c r="CL90" s="25"/>
    </row>
    <row r="91" spans="1:94">
      <c r="A91" s="5">
        <v>78</v>
      </c>
      <c r="B91" s="5" t="s">
        <v>117</v>
      </c>
      <c r="C91" s="25"/>
      <c r="D91" s="25"/>
      <c r="E91" s="58">
        <v>42370</v>
      </c>
      <c r="F91" s="58">
        <v>42735</v>
      </c>
      <c r="G91" s="34" t="s">
        <v>273</v>
      </c>
      <c r="H91" s="25">
        <v>4000</v>
      </c>
      <c r="I91" s="34"/>
      <c r="J91" s="34" t="s">
        <v>273</v>
      </c>
      <c r="K91" s="69">
        <v>16558.86</v>
      </c>
      <c r="L91" s="70" t="s">
        <v>273</v>
      </c>
      <c r="M91" s="69">
        <f t="shared" si="8"/>
        <v>122074.56</v>
      </c>
      <c r="N91" s="69">
        <v>64049.279999999999</v>
      </c>
      <c r="O91" s="69">
        <v>33039.360000000001</v>
      </c>
      <c r="P91" s="69">
        <v>24985.919999999998</v>
      </c>
      <c r="Q91" s="69">
        <v>120374.94</v>
      </c>
      <c r="R91" s="69">
        <f t="shared" si="9"/>
        <v>120374.94</v>
      </c>
      <c r="S91" s="69"/>
      <c r="T91" s="69"/>
      <c r="U91" s="69"/>
      <c r="V91" s="69"/>
      <c r="W91" s="69"/>
      <c r="X91" s="69">
        <v>25000</v>
      </c>
      <c r="Y91" s="69"/>
      <c r="Z91" s="69">
        <f t="shared" si="7"/>
        <v>18258.479999999981</v>
      </c>
      <c r="AA91" s="60">
        <v>573.6</v>
      </c>
      <c r="AB91" s="60">
        <f t="shared" si="10"/>
        <v>19.330000000000002</v>
      </c>
      <c r="AC91" s="60">
        <v>0</v>
      </c>
      <c r="AD91" s="60">
        <v>4.7300000000000004</v>
      </c>
      <c r="AE91" s="60">
        <v>6.78</v>
      </c>
      <c r="AF91" s="60">
        <v>3.82</v>
      </c>
      <c r="AG91" s="60">
        <v>4</v>
      </c>
      <c r="AH91" s="25"/>
      <c r="AI91" s="25"/>
      <c r="AJ91" s="25"/>
      <c r="AK91" s="25"/>
      <c r="AL91" s="25"/>
      <c r="AM91" s="25"/>
      <c r="AN91" s="25">
        <v>47104.71</v>
      </c>
      <c r="AO91" s="25"/>
      <c r="AP91" s="25"/>
      <c r="AQ91" s="25">
        <v>51249.62</v>
      </c>
      <c r="AR91" s="25">
        <v>1445.89</v>
      </c>
      <c r="AS91" s="25">
        <v>50766.400000000001</v>
      </c>
      <c r="AT91" s="25">
        <v>50430.5</v>
      </c>
      <c r="AU91" s="25">
        <v>8772.5499999999993</v>
      </c>
      <c r="AV91" s="25">
        <v>1443.3779999999999</v>
      </c>
      <c r="AW91" s="25">
        <v>31133.48</v>
      </c>
      <c r="AX91" s="25">
        <v>31125.119999999999</v>
      </c>
      <c r="AY91" s="25">
        <v>5410.26</v>
      </c>
      <c r="AZ91" s="25">
        <v>137.30699999999999</v>
      </c>
      <c r="BA91" s="25">
        <v>219081.76</v>
      </c>
      <c r="BB91" s="25">
        <v>215247.64</v>
      </c>
      <c r="BC91" s="25">
        <v>36551.79</v>
      </c>
      <c r="BD91" s="25"/>
      <c r="BE91" s="25"/>
      <c r="BF91" s="25"/>
      <c r="BG91" s="25"/>
      <c r="BH91" s="25">
        <v>46.192</v>
      </c>
      <c r="BI91" s="25">
        <v>3529.95</v>
      </c>
      <c r="BJ91" s="25">
        <v>3563.42</v>
      </c>
      <c r="BK91" s="25">
        <v>515.02</v>
      </c>
      <c r="BL91" s="69">
        <f>SUM(BL207)/AS207*AS91</f>
        <v>53791.165299722976</v>
      </c>
      <c r="BM91" s="69">
        <f>SUM(BM207)/AT207*AT91</f>
        <v>54667.78507927859</v>
      </c>
      <c r="BN91" s="69">
        <f>SUM(BN207)/AU207*AU91</f>
        <v>3109.4353417027478</v>
      </c>
      <c r="BO91" s="25"/>
      <c r="BP91" s="69">
        <f>SUM(BP207)/AW207*AW91</f>
        <v>32100.048012796651</v>
      </c>
      <c r="BQ91" s="69">
        <f>SUM(BQ207)/AX207*AX91</f>
        <v>30413.009468962417</v>
      </c>
      <c r="BR91" s="69">
        <f>SUM(BR207)/AY207*AY91</f>
        <v>1848.2000530209455</v>
      </c>
      <c r="BS91" s="25"/>
      <c r="BT91" s="69">
        <f>SUM(BT207)/BA207*BA91</f>
        <v>214092.61756193882</v>
      </c>
      <c r="BU91" s="69">
        <f>SUM(BU207)/BB207*BB91</f>
        <v>240714.25650036559</v>
      </c>
      <c r="BV91" s="85">
        <f>SUM(BV207)/BC207*BC91</f>
        <v>4576.235083812142</v>
      </c>
      <c r="BW91" s="25"/>
      <c r="BX91" s="25">
        <f>SUM(BX207)/BE207*BE91</f>
        <v>0</v>
      </c>
      <c r="BY91" s="25">
        <f>SUM(BY207)/BF207*BF91</f>
        <v>0</v>
      </c>
      <c r="BZ91" s="25">
        <f>SUM(BZ207)/BG207*BG91</f>
        <v>0</v>
      </c>
      <c r="CA91" s="25"/>
      <c r="CB91" s="69">
        <f>SUM(CB207)/BI207*BI91</f>
        <v>3544.0463729086719</v>
      </c>
      <c r="CC91" s="69">
        <f>SUM(CC207)/BJ207*BJ91</f>
        <v>3529.2765979757683</v>
      </c>
      <c r="CD91" s="69">
        <f>SUM(CD207)/BK207*BK91</f>
        <v>203.40771041145646</v>
      </c>
      <c r="CE91" s="25"/>
      <c r="CF91" s="25"/>
      <c r="CG91" s="25"/>
      <c r="CH91" s="25"/>
      <c r="CI91" s="25"/>
      <c r="CJ91" s="25">
        <v>2</v>
      </c>
      <c r="CK91" s="25">
        <v>37778.28</v>
      </c>
      <c r="CL91" s="25">
        <v>23469.97</v>
      </c>
    </row>
    <row r="92" spans="1:94">
      <c r="A92" s="5">
        <v>79</v>
      </c>
      <c r="B92" s="5" t="s">
        <v>118</v>
      </c>
      <c r="C92" s="25"/>
      <c r="D92" s="25"/>
      <c r="E92" s="58">
        <v>42370</v>
      </c>
      <c r="F92" s="58">
        <v>42735</v>
      </c>
      <c r="G92" s="34" t="s">
        <v>273</v>
      </c>
      <c r="H92" s="25">
        <v>3000</v>
      </c>
      <c r="I92" s="34"/>
      <c r="J92" s="34" t="s">
        <v>273</v>
      </c>
      <c r="K92" s="69">
        <v>3042.13</v>
      </c>
      <c r="L92" s="70" t="s">
        <v>273</v>
      </c>
      <c r="M92" s="69">
        <f t="shared" si="8"/>
        <v>60292.200000000004</v>
      </c>
      <c r="N92" s="69">
        <v>31633.5</v>
      </c>
      <c r="O92" s="69">
        <v>16318.08</v>
      </c>
      <c r="P92" s="69">
        <v>12340.62</v>
      </c>
      <c r="Q92" s="69">
        <v>60039.34</v>
      </c>
      <c r="R92" s="69">
        <f t="shared" si="9"/>
        <v>60039.34</v>
      </c>
      <c r="S92" s="69"/>
      <c r="T92" s="69"/>
      <c r="U92" s="69"/>
      <c r="V92" s="69"/>
      <c r="W92" s="69"/>
      <c r="X92" s="69">
        <v>16200</v>
      </c>
      <c r="Y92" s="69"/>
      <c r="Z92" s="69">
        <f t="shared" si="7"/>
        <v>3294.9900000000052</v>
      </c>
      <c r="AA92" s="60">
        <v>283.3</v>
      </c>
      <c r="AB92" s="60">
        <f t="shared" si="10"/>
        <v>19.399999999999999</v>
      </c>
      <c r="AC92" s="60">
        <v>0</v>
      </c>
      <c r="AD92" s="60">
        <v>4.7300000000000004</v>
      </c>
      <c r="AE92" s="60">
        <v>6.85</v>
      </c>
      <c r="AF92" s="60">
        <v>3.82</v>
      </c>
      <c r="AG92" s="60">
        <v>4</v>
      </c>
      <c r="AH92" s="25"/>
      <c r="AI92" s="25"/>
      <c r="AJ92" s="25"/>
      <c r="AK92" s="25"/>
      <c r="AL92" s="25"/>
      <c r="AM92" s="25"/>
      <c r="AN92" s="25">
        <v>10479.18</v>
      </c>
      <c r="AO92" s="25"/>
      <c r="AP92" s="25"/>
      <c r="AQ92" s="25">
        <v>11717.42</v>
      </c>
      <c r="AR92" s="25">
        <v>560.29</v>
      </c>
      <c r="AS92" s="25">
        <v>19640.22</v>
      </c>
      <c r="AT92" s="25">
        <v>19454.28</v>
      </c>
      <c r="AU92" s="25">
        <v>911.31</v>
      </c>
      <c r="AV92" s="25">
        <v>558.96299999999997</v>
      </c>
      <c r="AW92" s="25">
        <v>12047.48</v>
      </c>
      <c r="AX92" s="25">
        <v>11997.22</v>
      </c>
      <c r="AY92" s="25">
        <v>524.82000000000005</v>
      </c>
      <c r="AZ92" s="25">
        <v>58.652000000000001</v>
      </c>
      <c r="BA92" s="25">
        <v>94493.28</v>
      </c>
      <c r="BB92" s="25">
        <v>93480.05</v>
      </c>
      <c r="BC92" s="25">
        <v>10215.11</v>
      </c>
      <c r="BD92" s="25"/>
      <c r="BE92" s="25"/>
      <c r="BF92" s="25"/>
      <c r="BG92" s="25"/>
      <c r="BH92" s="25">
        <v>22.571999999999999</v>
      </c>
      <c r="BI92" s="25">
        <v>1725.42</v>
      </c>
      <c r="BJ92" s="25">
        <v>1736.61</v>
      </c>
      <c r="BK92" s="25">
        <v>66.180000000000007</v>
      </c>
      <c r="BL92" s="69">
        <f>SUM(BL207)/AS207*AS92</f>
        <v>20810.424228287317</v>
      </c>
      <c r="BM92" s="69">
        <f>SUM(BM207)/AT207*AT92</f>
        <v>21088.872763746302</v>
      </c>
      <c r="BN92" s="69">
        <f>SUM(BN207)/AU207*AU92</f>
        <v>323.01434830774764</v>
      </c>
      <c r="BO92" s="25"/>
      <c r="BP92" s="69">
        <f>SUM(BP207)/AW207*AW92</f>
        <v>12421.505287337213</v>
      </c>
      <c r="BQ92" s="69">
        <f>SUM(BQ207)/AX207*AX92</f>
        <v>11722.736023547066</v>
      </c>
      <c r="BR92" s="69">
        <f>SUM(BR207)/AY207*AY92</f>
        <v>179.28387024402758</v>
      </c>
      <c r="BS92" s="25"/>
      <c r="BT92" s="69">
        <f>SUM(BT207)/BA207*BA92</f>
        <v>92341.38733052538</v>
      </c>
      <c r="BU92" s="69">
        <f>SUM(BU207)/BB207*BB92</f>
        <v>104539.96491374771</v>
      </c>
      <c r="BV92" s="85">
        <f>SUM(BV207)/BC207*BC92</f>
        <v>1278.9180712353691</v>
      </c>
      <c r="BW92" s="25"/>
      <c r="BX92" s="25">
        <f>SUM(BX207)/BE207*BE92</f>
        <v>0</v>
      </c>
      <c r="BY92" s="25">
        <f>SUM(BY207)/BF207*BF92</f>
        <v>0</v>
      </c>
      <c r="BZ92" s="25">
        <f>SUM(BZ207)/BG207*BG92</f>
        <v>0</v>
      </c>
      <c r="CA92" s="25"/>
      <c r="CB92" s="69">
        <f>SUM(CB207)/BI207*BI92</f>
        <v>1732.3102289675721</v>
      </c>
      <c r="CC92" s="69">
        <f>SUM(CC207)/BJ207*BJ92</f>
        <v>1719.9704308812036</v>
      </c>
      <c r="CD92" s="69">
        <f>SUM(CD207)/BK207*BK92</f>
        <v>26.137863141295853</v>
      </c>
      <c r="CE92" s="25"/>
      <c r="CF92" s="25"/>
      <c r="CG92" s="25"/>
      <c r="CH92" s="25"/>
      <c r="CI92" s="25"/>
      <c r="CJ92" s="25"/>
      <c r="CK92" s="25"/>
      <c r="CL92" s="25"/>
    </row>
    <row r="93" spans="1:94">
      <c r="A93" s="5">
        <v>80</v>
      </c>
      <c r="B93" s="5" t="s">
        <v>119</v>
      </c>
      <c r="C93" s="25"/>
      <c r="D93" s="25"/>
      <c r="E93" s="58">
        <v>42370</v>
      </c>
      <c r="F93" s="58">
        <v>42735</v>
      </c>
      <c r="G93" s="34" t="s">
        <v>273</v>
      </c>
      <c r="H93" s="25">
        <v>11000</v>
      </c>
      <c r="I93" s="34"/>
      <c r="J93" s="34" t="s">
        <v>273</v>
      </c>
      <c r="K93" s="69">
        <v>27839.72</v>
      </c>
      <c r="L93" s="70" t="s">
        <v>273</v>
      </c>
      <c r="M93" s="69">
        <f t="shared" si="8"/>
        <v>120070.55</v>
      </c>
      <c r="N93" s="69">
        <v>62997.68</v>
      </c>
      <c r="O93" s="69">
        <v>32496.959999999999</v>
      </c>
      <c r="P93" s="69">
        <v>24575.91</v>
      </c>
      <c r="Q93" s="69">
        <v>124526.48</v>
      </c>
      <c r="R93" s="69">
        <f t="shared" si="9"/>
        <v>124526.48</v>
      </c>
      <c r="S93" s="69"/>
      <c r="T93" s="69"/>
      <c r="U93" s="69"/>
      <c r="V93" s="69"/>
      <c r="W93" s="69"/>
      <c r="X93" s="69">
        <v>1900</v>
      </c>
      <c r="Y93" s="69"/>
      <c r="Z93" s="69">
        <f t="shared" si="7"/>
        <v>23383.790000000023</v>
      </c>
      <c r="AA93" s="60">
        <v>564.29999999999995</v>
      </c>
      <c r="AB93" s="60">
        <f t="shared" si="10"/>
        <v>19.41</v>
      </c>
      <c r="AC93" s="60">
        <v>0</v>
      </c>
      <c r="AD93" s="60">
        <v>4.7300000000000004</v>
      </c>
      <c r="AE93" s="60">
        <v>6.86</v>
      </c>
      <c r="AF93" s="60">
        <v>3.82</v>
      </c>
      <c r="AG93" s="60">
        <v>4</v>
      </c>
      <c r="AH93" s="25"/>
      <c r="AI93" s="25"/>
      <c r="AJ93" s="25"/>
      <c r="AK93" s="25"/>
      <c r="AL93" s="25"/>
      <c r="AM93" s="25"/>
      <c r="AN93" s="25">
        <v>64341.15</v>
      </c>
      <c r="AO93" s="25"/>
      <c r="AP93" s="25"/>
      <c r="AQ93" s="25">
        <v>71078.759999999995</v>
      </c>
      <c r="AR93" s="25">
        <v>1737.9</v>
      </c>
      <c r="AS93" s="25">
        <v>61456.27</v>
      </c>
      <c r="AT93" s="25">
        <v>59132.17</v>
      </c>
      <c r="AU93" s="25">
        <v>12214.27</v>
      </c>
      <c r="AV93" s="25">
        <v>1735.242</v>
      </c>
      <c r="AW93" s="25">
        <v>37551.279999999999</v>
      </c>
      <c r="AX93" s="25">
        <v>35753.949999999997</v>
      </c>
      <c r="AY93" s="25">
        <v>7174.17</v>
      </c>
      <c r="AZ93" s="25">
        <v>135.053</v>
      </c>
      <c r="BA93" s="25">
        <v>215268.56</v>
      </c>
      <c r="BB93" s="25">
        <v>212700.11</v>
      </c>
      <c r="BC93" s="25">
        <v>51007.18</v>
      </c>
      <c r="BD93" s="25"/>
      <c r="BE93" s="25"/>
      <c r="BF93" s="25"/>
      <c r="BG93" s="25"/>
      <c r="BH93" s="25">
        <v>42.987000000000002</v>
      </c>
      <c r="BI93" s="25">
        <v>3285.94</v>
      </c>
      <c r="BJ93" s="25">
        <v>3238.21</v>
      </c>
      <c r="BK93" s="25">
        <v>683.14</v>
      </c>
      <c r="BL93" s="69">
        <f>SUM(BL207)/AS207*AS93</f>
        <v>65117.959482539743</v>
      </c>
      <c r="BM93" s="69">
        <f>SUM(BM207)/AT207*AT93</f>
        <v>64100.589144096622</v>
      </c>
      <c r="BN93" s="69">
        <f>SUM(BN207)/AU207*AU93</f>
        <v>4329.3549550700345</v>
      </c>
      <c r="BO93" s="25"/>
      <c r="BP93" s="69">
        <f>SUM(BP207)/AW207*AW93</f>
        <v>38717.094617818839</v>
      </c>
      <c r="BQ93" s="69">
        <f>SUM(BQ207)/AX207*AX93</f>
        <v>34935.93662941087</v>
      </c>
      <c r="BR93" s="69">
        <f>SUM(BR207)/AY207*AY93</f>
        <v>2450.7697179768211</v>
      </c>
      <c r="BS93" s="25"/>
      <c r="BT93" s="69">
        <f>SUM(BT207)/BA207*BA93</f>
        <v>210366.25545270988</v>
      </c>
      <c r="BU93" s="69">
        <f>SUM(BU207)/BB207*BB93</f>
        <v>237865.32031754663</v>
      </c>
      <c r="BV93" s="85">
        <f>SUM(BV207)/BC207*BC93</f>
        <v>6386.0305238764231</v>
      </c>
      <c r="BW93" s="25"/>
      <c r="BX93" s="25">
        <f>SUM(BX207)/BE207*BE93</f>
        <v>0</v>
      </c>
      <c r="BY93" s="25">
        <f>SUM(BY207)/BF207*BF93</f>
        <v>0</v>
      </c>
      <c r="BZ93" s="25">
        <f>SUM(BZ207)/BG207*BG93</f>
        <v>0</v>
      </c>
      <c r="CA93" s="25"/>
      <c r="CB93" s="69">
        <f>SUM(CB207)/BI207*BI93</f>
        <v>3299.0619523210025</v>
      </c>
      <c r="CC93" s="69">
        <f>SUM(CC207)/BJ207*BJ93</f>
        <v>3207.1826426105013</v>
      </c>
      <c r="CD93" s="69">
        <f>SUM(CD207)/BK207*BK93</f>
        <v>269.80688767520166</v>
      </c>
      <c r="CE93" s="25"/>
      <c r="CF93" s="25"/>
      <c r="CG93" s="25"/>
      <c r="CH93" s="25"/>
      <c r="CI93" s="25"/>
      <c r="CJ93" s="25">
        <v>2</v>
      </c>
      <c r="CK93" s="25">
        <v>36599.39</v>
      </c>
      <c r="CL93" s="25">
        <v>37164.339999999997</v>
      </c>
    </row>
    <row r="94" spans="1:94">
      <c r="A94" s="5">
        <v>81</v>
      </c>
      <c r="B94" s="5" t="s">
        <v>120</v>
      </c>
      <c r="C94" s="25"/>
      <c r="D94" s="25"/>
      <c r="E94" s="58">
        <v>42370</v>
      </c>
      <c r="F94" s="58">
        <v>42735</v>
      </c>
      <c r="G94" s="34" t="s">
        <v>273</v>
      </c>
      <c r="H94" s="25">
        <v>-76000</v>
      </c>
      <c r="I94" s="34"/>
      <c r="J94" s="34" t="s">
        <v>273</v>
      </c>
      <c r="K94" s="69">
        <v>34999.81</v>
      </c>
      <c r="L94" s="70" t="s">
        <v>273</v>
      </c>
      <c r="M94" s="69">
        <f t="shared" si="8"/>
        <v>332449.45999999996</v>
      </c>
      <c r="N94" s="69">
        <v>180480.18</v>
      </c>
      <c r="O94" s="69">
        <v>86530.31</v>
      </c>
      <c r="P94" s="69">
        <v>65438.97</v>
      </c>
      <c r="Q94" s="69">
        <v>336873.42</v>
      </c>
      <c r="R94" s="69">
        <f t="shared" si="9"/>
        <v>336873.42</v>
      </c>
      <c r="S94" s="69"/>
      <c r="T94" s="69"/>
      <c r="U94" s="69"/>
      <c r="V94" s="69"/>
      <c r="W94" s="69"/>
      <c r="X94" s="69">
        <v>-14600</v>
      </c>
      <c r="Y94" s="69"/>
      <c r="Z94" s="69">
        <f t="shared" si="7"/>
        <v>30575.849999999977</v>
      </c>
      <c r="AA94" s="60">
        <v>1502.75</v>
      </c>
      <c r="AB94" s="60">
        <f t="shared" si="10"/>
        <v>20.45</v>
      </c>
      <c r="AC94" s="60">
        <v>0</v>
      </c>
      <c r="AD94" s="60">
        <v>5.86</v>
      </c>
      <c r="AE94" s="60">
        <v>6.77</v>
      </c>
      <c r="AF94" s="60">
        <v>3.82</v>
      </c>
      <c r="AG94" s="60">
        <v>4</v>
      </c>
      <c r="AH94" s="25"/>
      <c r="AI94" s="25"/>
      <c r="AJ94" s="25"/>
      <c r="AK94" s="25"/>
      <c r="AL94" s="25"/>
      <c r="AM94" s="25"/>
      <c r="AN94" s="25">
        <v>81393.83</v>
      </c>
      <c r="AO94" s="25"/>
      <c r="AP94" s="25"/>
      <c r="AQ94" s="25">
        <v>87998.36</v>
      </c>
      <c r="AR94" s="25">
        <v>3442.33</v>
      </c>
      <c r="AS94" s="25">
        <v>119638.1</v>
      </c>
      <c r="AT94" s="25">
        <v>121271.27</v>
      </c>
      <c r="AU94" s="25">
        <v>10910.13</v>
      </c>
      <c r="AV94" s="25">
        <v>3435.9720000000002</v>
      </c>
      <c r="AW94" s="25">
        <v>73771.149999999994</v>
      </c>
      <c r="AX94" s="25">
        <v>75492.7</v>
      </c>
      <c r="AY94" s="25">
        <v>6271.11</v>
      </c>
      <c r="AZ94" s="25">
        <v>235.84700000000001</v>
      </c>
      <c r="BA94" s="25">
        <v>377475.87</v>
      </c>
      <c r="BB94" s="25">
        <v>367383.73</v>
      </c>
      <c r="BC94" s="25">
        <v>70042.460000000006</v>
      </c>
      <c r="BD94" s="25"/>
      <c r="BE94" s="25"/>
      <c r="BF94" s="25"/>
      <c r="BG94" s="25"/>
      <c r="BH94" s="25">
        <v>113.08499999999999</v>
      </c>
      <c r="BI94" s="25">
        <v>8644.23</v>
      </c>
      <c r="BJ94" s="25">
        <v>8777.1200000000008</v>
      </c>
      <c r="BK94" s="25">
        <v>744.66</v>
      </c>
      <c r="BL94" s="69">
        <f>SUM(BL207/AS207*AS94)</f>
        <v>126766.38117425673</v>
      </c>
      <c r="BM94" s="69">
        <f>SUM(BM207/AT207*AT94)</f>
        <v>131460.75737204996</v>
      </c>
      <c r="BN94" s="69">
        <f>SUM(BN207/AU207*AU94)</f>
        <v>3867.1017896246135</v>
      </c>
      <c r="BO94" s="25"/>
      <c r="BP94" s="69">
        <f>SUM(BP207/AW207*AW94)</f>
        <v>76061.444366618292</v>
      </c>
      <c r="BQ94" s="69">
        <f>SUM(BQ207/AX207*AX94)</f>
        <v>73765.505159097826</v>
      </c>
      <c r="BR94" s="69">
        <f>SUM(BR207/AY207*AY94)</f>
        <v>2142.2752020235957</v>
      </c>
      <c r="BS94" s="25"/>
      <c r="BT94" s="69">
        <f>SUM(BT207/BA207*BA94)</f>
        <v>368879.62318163837</v>
      </c>
      <c r="BU94" s="69">
        <f>SUM(BU207/BB207*BB94)</f>
        <v>410850.03959755861</v>
      </c>
      <c r="BV94" s="85">
        <f>SUM(BV207/BC207*BC94)</f>
        <v>8769.2220492760716</v>
      </c>
      <c r="BW94" s="25"/>
      <c r="BX94" s="25">
        <f>SUM(BX207/BE207*BE94)</f>
        <v>0</v>
      </c>
      <c r="BY94" s="25">
        <f>SUM(BY207/BF207*BF94)</f>
        <v>0</v>
      </c>
      <c r="BZ94" s="25">
        <f>SUM(BZ207/BG207*BG94)</f>
        <v>0</v>
      </c>
      <c r="CA94" s="25"/>
      <c r="CB94" s="69">
        <f>SUM(CB207/BI207*BI94)</f>
        <v>8678.74955115181</v>
      </c>
      <c r="CC94" s="69">
        <f>SUM(CC207/BJ207*BJ94)</f>
        <v>8693.0208096786446</v>
      </c>
      <c r="CD94" s="69">
        <f>SUM(CD207/BK207*BK94)</f>
        <v>294.10427873673871</v>
      </c>
      <c r="CE94" s="25"/>
      <c r="CF94" s="25"/>
      <c r="CG94" s="25"/>
      <c r="CH94" s="25"/>
      <c r="CI94" s="25"/>
      <c r="CJ94" s="25">
        <v>1</v>
      </c>
      <c r="CK94" s="25">
        <v>23324.03</v>
      </c>
      <c r="CL94" s="25">
        <v>23324.03</v>
      </c>
    </row>
    <row r="95" spans="1:94">
      <c r="A95" s="5">
        <v>82</v>
      </c>
      <c r="B95" s="5" t="s">
        <v>121</v>
      </c>
      <c r="C95" s="25"/>
      <c r="D95" s="25"/>
      <c r="E95" s="58">
        <v>42370</v>
      </c>
      <c r="F95" s="58">
        <v>42735</v>
      </c>
      <c r="G95" s="34" t="s">
        <v>273</v>
      </c>
      <c r="H95" s="25">
        <v>32500</v>
      </c>
      <c r="I95" s="34"/>
      <c r="J95" s="34" t="s">
        <v>273</v>
      </c>
      <c r="K95" s="69">
        <v>15767.28</v>
      </c>
      <c r="L95" s="70" t="s">
        <v>273</v>
      </c>
      <c r="M95" s="69">
        <f t="shared" si="8"/>
        <v>326134.98</v>
      </c>
      <c r="N95" s="69">
        <v>171592.86</v>
      </c>
      <c r="O95" s="69">
        <v>87995.520000000004</v>
      </c>
      <c r="P95" s="69">
        <v>66546.600000000006</v>
      </c>
      <c r="Q95" s="69">
        <v>311419.46000000002</v>
      </c>
      <c r="R95" s="69">
        <f t="shared" si="9"/>
        <v>311419.46000000002</v>
      </c>
      <c r="S95" s="69"/>
      <c r="T95" s="69"/>
      <c r="U95" s="69"/>
      <c r="V95" s="69"/>
      <c r="W95" s="69"/>
      <c r="X95" s="69">
        <v>84700</v>
      </c>
      <c r="Y95" s="69"/>
      <c r="Z95" s="69">
        <f t="shared" si="7"/>
        <v>30482.799999999988</v>
      </c>
      <c r="AA95" s="60">
        <v>1527.7</v>
      </c>
      <c r="AB95" s="60">
        <f t="shared" si="10"/>
        <v>19.5</v>
      </c>
      <c r="AC95" s="60">
        <v>0</v>
      </c>
      <c r="AD95" s="60">
        <v>4.82</v>
      </c>
      <c r="AE95" s="60">
        <v>6.86</v>
      </c>
      <c r="AF95" s="60">
        <v>3.82</v>
      </c>
      <c r="AG95" s="60">
        <v>4</v>
      </c>
      <c r="AH95" s="25"/>
      <c r="AI95" s="25"/>
      <c r="AJ95" s="25"/>
      <c r="AK95" s="25"/>
      <c r="AL95" s="25"/>
      <c r="AM95" s="25"/>
      <c r="AN95" s="25">
        <v>57108.92</v>
      </c>
      <c r="AO95" s="25"/>
      <c r="AP95" s="25"/>
      <c r="AQ95" s="25">
        <v>111238.22</v>
      </c>
      <c r="AR95" s="25">
        <v>4015.45</v>
      </c>
      <c r="AS95" s="25">
        <v>139522.63</v>
      </c>
      <c r="AT95" s="25">
        <v>129835.77</v>
      </c>
      <c r="AU95" s="25">
        <v>17756.490000000002</v>
      </c>
      <c r="AV95" s="25">
        <v>4008.395</v>
      </c>
      <c r="AW95" s="25">
        <v>86083.5</v>
      </c>
      <c r="AX95" s="25">
        <v>80594.5</v>
      </c>
      <c r="AY95" s="25">
        <v>10768.46</v>
      </c>
      <c r="AZ95" s="25">
        <v>365.67599999999999</v>
      </c>
      <c r="BA95" s="25">
        <v>586029.26</v>
      </c>
      <c r="BB95" s="25">
        <v>547650.81000000006</v>
      </c>
      <c r="BC95" s="25">
        <v>81546.11</v>
      </c>
      <c r="BD95" s="25"/>
      <c r="BE95" s="25"/>
      <c r="BF95" s="25"/>
      <c r="BG95" s="25"/>
      <c r="BH95" s="25">
        <v>128.20599999999999</v>
      </c>
      <c r="BI95" s="25">
        <v>9797.24</v>
      </c>
      <c r="BJ95" s="25">
        <v>9222.25</v>
      </c>
      <c r="BK95" s="25">
        <v>1167.1600000000001</v>
      </c>
      <c r="BL95" s="69">
        <f>SUM(BL207)/AS207*AS95</f>
        <v>147835.67188892825</v>
      </c>
      <c r="BM95" s="69">
        <f>SUM(BM207)/AT207*AT95</f>
        <v>140744.86610211374</v>
      </c>
      <c r="BN95" s="69">
        <f>SUM(BN207)/AU207*AU95</f>
        <v>6293.7979892495841</v>
      </c>
      <c r="BO95" s="25"/>
      <c r="BP95" s="69">
        <f>SUM(BP207)/AW207*AW95</f>
        <v>88756.042790898427</v>
      </c>
      <c r="BQ95" s="69">
        <f>SUM(BQ207)/AX207*AX95</f>
        <v>78750.581255471188</v>
      </c>
      <c r="BR95" s="69">
        <f>SUM(BR207)/AY207*AY95</f>
        <v>3678.6158785259727</v>
      </c>
      <c r="BS95" s="25"/>
      <c r="BT95" s="69">
        <f>SUM(BT207)/BA207*BA95</f>
        <v>572683.63300206279</v>
      </c>
      <c r="BU95" s="69">
        <f>SUM(BU207)/BB207*BB95</f>
        <v>612445.07745113014</v>
      </c>
      <c r="BV95" s="85">
        <f>SUM(BV207)/BC207*BC95</f>
        <v>10209.463600288909</v>
      </c>
      <c r="BW95" s="25"/>
      <c r="BX95" s="25">
        <f>SUM(BX207)/BE207*BE95</f>
        <v>0</v>
      </c>
      <c r="BY95" s="25">
        <f>SUM(BY207)/BF207*BF95</f>
        <v>0</v>
      </c>
      <c r="BZ95" s="25">
        <f>SUM(BZ207)/BG207*BG95</f>
        <v>0</v>
      </c>
      <c r="CA95" s="25"/>
      <c r="CB95" s="69">
        <f>SUM(CB207)/BI207*BI95</f>
        <v>9836.3639390120989</v>
      </c>
      <c r="CC95" s="69">
        <f>SUM(CC207)/BJ207*BJ95</f>
        <v>9133.8857349630489</v>
      </c>
      <c r="CD95" s="69">
        <f>SUM(CD207)/BK207*BK95</f>
        <v>460.97111429427116</v>
      </c>
      <c r="CE95" s="25"/>
      <c r="CF95" s="25"/>
      <c r="CG95" s="25"/>
      <c r="CH95" s="25"/>
      <c r="CI95" s="25"/>
      <c r="CJ95" s="25">
        <v>1</v>
      </c>
      <c r="CK95" s="25">
        <v>43786.2</v>
      </c>
      <c r="CL95" s="25">
        <v>0</v>
      </c>
    </row>
    <row r="96" spans="1:94">
      <c r="A96" s="5">
        <v>83</v>
      </c>
      <c r="B96" s="5" t="s">
        <v>122</v>
      </c>
      <c r="C96" s="25"/>
      <c r="D96" s="25"/>
      <c r="E96" s="58">
        <v>42370</v>
      </c>
      <c r="F96" s="58">
        <v>42735</v>
      </c>
      <c r="G96" s="34" t="s">
        <v>273</v>
      </c>
      <c r="H96" s="25">
        <v>7000</v>
      </c>
      <c r="I96" s="34"/>
      <c r="J96" s="34" t="s">
        <v>273</v>
      </c>
      <c r="K96" s="69">
        <v>4485.17</v>
      </c>
      <c r="L96" s="70" t="s">
        <v>273</v>
      </c>
      <c r="M96" s="69">
        <f t="shared" si="8"/>
        <v>10293.720000000001</v>
      </c>
      <c r="N96" s="69">
        <v>3281.82</v>
      </c>
      <c r="O96" s="69">
        <v>3396.36</v>
      </c>
      <c r="P96" s="69">
        <v>3615.54</v>
      </c>
      <c r="Q96" s="69">
        <v>14962.49</v>
      </c>
      <c r="R96" s="69">
        <f t="shared" si="9"/>
        <v>14962.49</v>
      </c>
      <c r="S96" s="69"/>
      <c r="T96" s="69"/>
      <c r="U96" s="69"/>
      <c r="V96" s="69"/>
      <c r="W96" s="69"/>
      <c r="X96" s="69">
        <v>7900</v>
      </c>
      <c r="Y96" s="69"/>
      <c r="Z96" s="69">
        <f>SUM(K96+M96-Q96)+183.6</f>
        <v>1.4495071809506044E-12</v>
      </c>
      <c r="AA96" s="60">
        <v>83</v>
      </c>
      <c r="AB96" s="60">
        <f t="shared" si="10"/>
        <v>12.09</v>
      </c>
      <c r="AC96" s="60">
        <v>0</v>
      </c>
      <c r="AD96" s="60">
        <v>1</v>
      </c>
      <c r="AE96" s="60">
        <v>3.27</v>
      </c>
      <c r="AF96" s="60">
        <v>3.82</v>
      </c>
      <c r="AG96" s="60">
        <v>4</v>
      </c>
      <c r="AH96" s="25"/>
      <c r="AI96" s="25"/>
      <c r="AJ96" s="25"/>
      <c r="AK96" s="25"/>
      <c r="AL96" s="25"/>
      <c r="AM96" s="25"/>
      <c r="AN96" s="25">
        <v>529.01</v>
      </c>
      <c r="AO96" s="25"/>
      <c r="AP96" s="25"/>
      <c r="AQ96" s="25">
        <v>365.2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/>
      <c r="BE96" s="25"/>
      <c r="BF96" s="25"/>
      <c r="BG96" s="25"/>
      <c r="BH96" s="25">
        <v>13.178000000000001</v>
      </c>
      <c r="BI96" s="25">
        <v>1006.47</v>
      </c>
      <c r="BJ96" s="25">
        <v>1170.28</v>
      </c>
      <c r="BK96" s="25">
        <v>365.2</v>
      </c>
      <c r="BL96" s="69">
        <f>SUM(BL207)/AS207*AS96</f>
        <v>0</v>
      </c>
      <c r="BM96" s="69">
        <f>SUM(BM207)/AT207*AT96</f>
        <v>0</v>
      </c>
      <c r="BN96" s="69">
        <f>SUM(BN207)/AU207*AU96</f>
        <v>0</v>
      </c>
      <c r="BO96" s="25"/>
      <c r="BP96" s="69">
        <f>SUM(BP207)/AW207*AW96</f>
        <v>0</v>
      </c>
      <c r="BQ96" s="69">
        <f>SUM(BQ207)/AX207*AX96</f>
        <v>0</v>
      </c>
      <c r="BR96" s="69">
        <f>SUM(BR207)/AY207*AY96</f>
        <v>0</v>
      </c>
      <c r="BS96" s="25"/>
      <c r="BT96" s="69">
        <f>SUM(BT207)/BA207*BA96</f>
        <v>0</v>
      </c>
      <c r="BU96" s="69">
        <f>SUM(BU207)/BB207*BB96</f>
        <v>0</v>
      </c>
      <c r="BV96" s="85">
        <f>SUM(BV207)/BC207*BC96</f>
        <v>0</v>
      </c>
      <c r="BW96" s="25"/>
      <c r="BX96" s="25">
        <f>SUM(BX207)/BE207*BE96</f>
        <v>0</v>
      </c>
      <c r="BY96" s="25">
        <f>SUM(BY207)/BF207*BF96</f>
        <v>0</v>
      </c>
      <c r="BZ96" s="25">
        <f>SUM(BZ207)/BG207*BG96</f>
        <v>0</v>
      </c>
      <c r="CA96" s="25"/>
      <c r="CB96" s="69">
        <f>SUM(CB207)/BI207*BI96</f>
        <v>1010.4892003970003</v>
      </c>
      <c r="CC96" s="69">
        <f>SUM(CC207)/BJ207*BJ96</f>
        <v>1159.066800174855</v>
      </c>
      <c r="CD96" s="69">
        <f>SUM(CD207)/BK207*BK96</f>
        <v>144.23613809612036</v>
      </c>
      <c r="CE96" s="25"/>
      <c r="CF96" s="25"/>
      <c r="CG96" s="25"/>
      <c r="CH96" s="25"/>
      <c r="CI96" s="25"/>
      <c r="CJ96" s="25">
        <v>1</v>
      </c>
      <c r="CK96" s="25">
        <v>3025.57</v>
      </c>
      <c r="CL96" s="25">
        <v>1090.95</v>
      </c>
    </row>
    <row r="97" spans="1:94">
      <c r="A97" s="5">
        <v>84</v>
      </c>
      <c r="B97" s="5" t="s">
        <v>123</v>
      </c>
      <c r="C97" s="25"/>
      <c r="D97" s="25"/>
      <c r="E97" s="58">
        <v>42370</v>
      </c>
      <c r="F97" s="58">
        <v>42735</v>
      </c>
      <c r="G97" s="34" t="s">
        <v>273</v>
      </c>
      <c r="H97" s="25">
        <v>6400</v>
      </c>
      <c r="I97" s="34"/>
      <c r="J97" s="34" t="s">
        <v>273</v>
      </c>
      <c r="K97" s="69">
        <v>29528.65</v>
      </c>
      <c r="L97" s="70" t="s">
        <v>273</v>
      </c>
      <c r="M97" s="69">
        <f t="shared" si="8"/>
        <v>335631.9</v>
      </c>
      <c r="N97" s="69">
        <v>175020.24</v>
      </c>
      <c r="O97" s="69">
        <v>91451.520000000004</v>
      </c>
      <c r="P97" s="69">
        <v>69160.14</v>
      </c>
      <c r="Q97" s="69">
        <v>321831.63</v>
      </c>
      <c r="R97" s="69">
        <f t="shared" si="9"/>
        <v>321831.63</v>
      </c>
      <c r="S97" s="69"/>
      <c r="T97" s="69"/>
      <c r="U97" s="69"/>
      <c r="V97" s="69"/>
      <c r="W97" s="69"/>
      <c r="X97" s="69">
        <v>33600</v>
      </c>
      <c r="Y97" s="69"/>
      <c r="Z97" s="69">
        <f t="shared" si="7"/>
        <v>43328.920000000042</v>
      </c>
      <c r="AA97" s="60">
        <v>1587.7</v>
      </c>
      <c r="AB97" s="60">
        <f t="shared" si="10"/>
        <v>20.38</v>
      </c>
      <c r="AC97" s="60">
        <v>0</v>
      </c>
      <c r="AD97" s="60">
        <v>4.7300000000000004</v>
      </c>
      <c r="AE97" s="60">
        <v>7.83</v>
      </c>
      <c r="AF97" s="60">
        <v>3.82</v>
      </c>
      <c r="AG97" s="60">
        <v>4</v>
      </c>
      <c r="AH97" s="25"/>
      <c r="AI97" s="25"/>
      <c r="AJ97" s="25"/>
      <c r="AK97" s="25"/>
      <c r="AL97" s="25"/>
      <c r="AM97" s="25"/>
      <c r="AN97" s="25">
        <v>55681.22</v>
      </c>
      <c r="AO97" s="25"/>
      <c r="AP97" s="25"/>
      <c r="AQ97" s="25">
        <v>89458.76</v>
      </c>
      <c r="AR97" s="25">
        <v>2901.55</v>
      </c>
      <c r="AS97" s="25">
        <v>101164.44</v>
      </c>
      <c r="AT97" s="25">
        <v>99228.07</v>
      </c>
      <c r="AU97" s="25">
        <v>9359.39</v>
      </c>
      <c r="AV97" s="25">
        <v>2887.0659999999998</v>
      </c>
      <c r="AW97" s="25">
        <v>62167.44</v>
      </c>
      <c r="AX97" s="25">
        <v>61582.21</v>
      </c>
      <c r="AY97" s="25">
        <v>5382.62</v>
      </c>
      <c r="AZ97" s="25">
        <v>333.23700000000002</v>
      </c>
      <c r="BA97" s="25">
        <v>531105.91</v>
      </c>
      <c r="BB97" s="25">
        <v>499949.72</v>
      </c>
      <c r="BC97" s="25">
        <v>74025.55</v>
      </c>
      <c r="BD97" s="25"/>
      <c r="BE97" s="25"/>
      <c r="BF97" s="25"/>
      <c r="BG97" s="25"/>
      <c r="BH97" s="25">
        <v>126.85</v>
      </c>
      <c r="BI97" s="25">
        <v>9691.9699999999993</v>
      </c>
      <c r="BJ97" s="25">
        <v>9592.2199999999993</v>
      </c>
      <c r="BK97" s="25">
        <v>691.2</v>
      </c>
      <c r="BL97" s="69">
        <f>SUM(BL207)/AS207*AS97</f>
        <v>107192.02296191786</v>
      </c>
      <c r="BM97" s="69">
        <f>SUM(BM207)/AT207*AT97</f>
        <v>107565.4376734637</v>
      </c>
      <c r="BN97" s="69">
        <f>SUM(BN207)/AU207*AU97</f>
        <v>3317.4411137900934</v>
      </c>
      <c r="BO97" s="25"/>
      <c r="BP97" s="69">
        <f>SUM(BP207)/AW207*AW97</f>
        <v>64097.486334089699</v>
      </c>
      <c r="BQ97" s="69">
        <f>SUM(BQ207)/AX207*AX97</f>
        <v>60173.272772912424</v>
      </c>
      <c r="BR97" s="69">
        <f>SUM(BR207)/AY207*AY97</f>
        <v>1838.7579468254023</v>
      </c>
      <c r="BS97" s="25"/>
      <c r="BT97" s="69">
        <f>SUM(BT207)/BA207*BA97</f>
        <v>519011.0508264837</v>
      </c>
      <c r="BU97" s="69">
        <f>SUM(BU207)/BB207*BB97</f>
        <v>559100.32341058855</v>
      </c>
      <c r="BV97" s="85">
        <f>SUM(BV207)/BC207*BC97</f>
        <v>9267.8995750547347</v>
      </c>
      <c r="BW97" s="25"/>
      <c r="BX97" s="25">
        <f>SUM(BX207)/BE207*BE97</f>
        <v>0</v>
      </c>
      <c r="BY97" s="25">
        <f>SUM(BY207)/BF207*BF97</f>
        <v>0</v>
      </c>
      <c r="BZ97" s="25">
        <f>SUM(BZ207)/BG207*BG97</f>
        <v>0</v>
      </c>
      <c r="CA97" s="25"/>
      <c r="CB97" s="69">
        <f>SUM(CB207)/BI207*BI97</f>
        <v>9730.6735576536958</v>
      </c>
      <c r="CC97" s="69">
        <f>SUM(CC207)/BJ207*BJ97</f>
        <v>9500.3108161920627</v>
      </c>
      <c r="CD97" s="69">
        <f>SUM(CD207)/BK207*BK97</f>
        <v>272.9901934612223</v>
      </c>
      <c r="CE97" s="25"/>
      <c r="CF97" s="25">
        <v>1</v>
      </c>
      <c r="CG97" s="25">
        <v>1</v>
      </c>
      <c r="CH97" s="25">
        <v>0</v>
      </c>
      <c r="CI97" s="25">
        <v>88.91</v>
      </c>
      <c r="CJ97" s="25">
        <v>2</v>
      </c>
      <c r="CK97" s="25">
        <v>20449.47</v>
      </c>
      <c r="CL97" s="25">
        <v>7866.89</v>
      </c>
    </row>
    <row r="98" spans="1:94">
      <c r="A98" s="5">
        <v>85</v>
      </c>
      <c r="B98" s="5" t="s">
        <v>124</v>
      </c>
      <c r="C98" s="25"/>
      <c r="D98" s="25"/>
      <c r="E98" s="58">
        <v>42370</v>
      </c>
      <c r="F98" s="58">
        <v>42735</v>
      </c>
      <c r="G98" s="34" t="s">
        <v>273</v>
      </c>
      <c r="H98" s="25">
        <v>13700</v>
      </c>
      <c r="I98" s="34"/>
      <c r="J98" s="34" t="s">
        <v>273</v>
      </c>
      <c r="K98" s="69">
        <v>8261.68</v>
      </c>
      <c r="L98" s="70" t="s">
        <v>273</v>
      </c>
      <c r="M98" s="69">
        <f t="shared" si="8"/>
        <v>9549.6</v>
      </c>
      <c r="N98" s="69">
        <v>3044.58</v>
      </c>
      <c r="O98" s="69">
        <v>3150.84</v>
      </c>
      <c r="P98" s="69">
        <v>3354.18</v>
      </c>
      <c r="Q98" s="69">
        <v>12890.33</v>
      </c>
      <c r="R98" s="69">
        <f t="shared" si="9"/>
        <v>12890.33</v>
      </c>
      <c r="S98" s="69"/>
      <c r="T98" s="69"/>
      <c r="U98" s="69"/>
      <c r="V98" s="69"/>
      <c r="W98" s="69"/>
      <c r="X98" s="69">
        <v>13500</v>
      </c>
      <c r="Y98" s="69"/>
      <c r="Z98" s="69">
        <f t="shared" si="7"/>
        <v>4920.9499999999989</v>
      </c>
      <c r="AA98" s="60">
        <v>77</v>
      </c>
      <c r="AB98" s="60">
        <f t="shared" si="10"/>
        <v>12.09</v>
      </c>
      <c r="AC98" s="60">
        <v>0</v>
      </c>
      <c r="AD98" s="60">
        <v>1</v>
      </c>
      <c r="AE98" s="60">
        <v>3.27</v>
      </c>
      <c r="AF98" s="60">
        <v>3.82</v>
      </c>
      <c r="AG98" s="60">
        <v>4</v>
      </c>
      <c r="AH98" s="25"/>
      <c r="AI98" s="25"/>
      <c r="AJ98" s="25"/>
      <c r="AK98" s="25"/>
      <c r="AL98" s="25"/>
      <c r="AM98" s="25"/>
      <c r="AN98" s="25">
        <v>944.24</v>
      </c>
      <c r="AO98" s="25"/>
      <c r="AP98" s="25"/>
      <c r="AQ98" s="25">
        <v>537.49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v>0</v>
      </c>
      <c r="BD98" s="25"/>
      <c r="BE98" s="25"/>
      <c r="BF98" s="25"/>
      <c r="BG98" s="25"/>
      <c r="BH98" s="25">
        <v>10.26</v>
      </c>
      <c r="BI98" s="25">
        <v>784.32</v>
      </c>
      <c r="BJ98" s="25">
        <v>1191.07</v>
      </c>
      <c r="BK98" s="25">
        <v>537.49</v>
      </c>
      <c r="BL98" s="69">
        <f>SUM(BL207)/AS207*AS98</f>
        <v>0</v>
      </c>
      <c r="BM98" s="69">
        <f>SUM(BM207)/AT207*AT98</f>
        <v>0</v>
      </c>
      <c r="BN98" s="69">
        <f>SUM(BN207)/AU207*AU98</f>
        <v>0</v>
      </c>
      <c r="BO98" s="25"/>
      <c r="BP98" s="69">
        <f>SUM(BP207)/AW207*AW98</f>
        <v>0</v>
      </c>
      <c r="BQ98" s="69">
        <f>SUM(BQ207)/AX207*AX98</f>
        <v>0</v>
      </c>
      <c r="BR98" s="69">
        <f>SUM(BR207)/AY207*AY98</f>
        <v>0</v>
      </c>
      <c r="BS98" s="25"/>
      <c r="BT98" s="69">
        <f>SUM(BT207)/BA207*BA98</f>
        <v>0</v>
      </c>
      <c r="BU98" s="69">
        <f>SUM(BU207)/BB207*BB98</f>
        <v>0</v>
      </c>
      <c r="BV98" s="85">
        <f>SUM(BV207)/BC207*BC98</f>
        <v>0</v>
      </c>
      <c r="BW98" s="25"/>
      <c r="BX98" s="25">
        <f>SUM(BX207)/BE207*BE98</f>
        <v>0</v>
      </c>
      <c r="BY98" s="25">
        <f>SUM(BY207)/BF207*BF98</f>
        <v>0</v>
      </c>
      <c r="BZ98" s="25">
        <f>SUM(BZ207)/BG207*BG98</f>
        <v>0</v>
      </c>
      <c r="CA98" s="25"/>
      <c r="CB98" s="69">
        <f>SUM(CB207)/BI207*BI98</f>
        <v>787.45207473186019</v>
      </c>
      <c r="CC98" s="69">
        <f>SUM(CC207)/BJ207*BJ98</f>
        <v>1179.6575979118368</v>
      </c>
      <c r="CD98" s="69">
        <f>SUM(CD207)/BK207*BK98</f>
        <v>212.28226140548665</v>
      </c>
      <c r="CE98" s="25"/>
      <c r="CF98" s="25"/>
      <c r="CG98" s="25"/>
      <c r="CH98" s="25"/>
      <c r="CI98" s="25"/>
      <c r="CJ98" s="25">
        <v>2</v>
      </c>
      <c r="CK98" s="25">
        <v>4744</v>
      </c>
      <c r="CL98" s="25">
        <v>7118.52</v>
      </c>
    </row>
    <row r="99" spans="1:94">
      <c r="A99" s="5">
        <v>86</v>
      </c>
      <c r="B99" s="5" t="s">
        <v>125</v>
      </c>
      <c r="C99" s="25"/>
      <c r="D99" s="25"/>
      <c r="E99" s="58">
        <v>42370</v>
      </c>
      <c r="F99" s="58">
        <v>42735</v>
      </c>
      <c r="G99" s="34" t="s">
        <v>273</v>
      </c>
      <c r="H99" s="25">
        <v>96400</v>
      </c>
      <c r="I99" s="34"/>
      <c r="J99" s="34" t="s">
        <v>273</v>
      </c>
      <c r="K99" s="69">
        <v>35021.06</v>
      </c>
      <c r="L99" s="70" t="s">
        <v>273</v>
      </c>
      <c r="M99" s="69">
        <f t="shared" si="8"/>
        <v>44604.959999999999</v>
      </c>
      <c r="N99" s="69">
        <v>19062</v>
      </c>
      <c r="O99" s="69">
        <v>14544</v>
      </c>
      <c r="P99" s="69">
        <v>10998.96</v>
      </c>
      <c r="Q99" s="69">
        <v>33097.5</v>
      </c>
      <c r="R99" s="69">
        <f>SUM(Q99)</f>
        <v>33097.5</v>
      </c>
      <c r="S99" s="69"/>
      <c r="T99" s="69"/>
      <c r="U99" s="69"/>
      <c r="V99" s="69"/>
      <c r="W99" s="69"/>
      <c r="X99" s="69">
        <v>82700</v>
      </c>
      <c r="Y99" s="69"/>
      <c r="Z99" s="69">
        <f t="shared" si="7"/>
        <v>46528.51999999999</v>
      </c>
      <c r="AA99" s="60">
        <v>252.5</v>
      </c>
      <c r="AB99" s="60">
        <f t="shared" si="10"/>
        <v>17.190000000000001</v>
      </c>
      <c r="AC99" s="60">
        <v>0</v>
      </c>
      <c r="AD99" s="60">
        <v>4.18</v>
      </c>
      <c r="AE99" s="60">
        <v>5.19</v>
      </c>
      <c r="AF99" s="60">
        <v>3.82</v>
      </c>
      <c r="AG99" s="60">
        <v>4</v>
      </c>
      <c r="AH99" s="25"/>
      <c r="AI99" s="25"/>
      <c r="AJ99" s="25"/>
      <c r="AK99" s="25"/>
      <c r="AL99" s="25"/>
      <c r="AM99" s="25"/>
      <c r="AN99" s="25">
        <v>58577.01</v>
      </c>
      <c r="AO99" s="25"/>
      <c r="AP99" s="25"/>
      <c r="AQ99" s="25">
        <v>100826.74</v>
      </c>
      <c r="AR99" s="25">
        <v>420.33</v>
      </c>
      <c r="AS99" s="25">
        <v>14905.98</v>
      </c>
      <c r="AT99" s="25">
        <v>8686.73</v>
      </c>
      <c r="AU99" s="25">
        <v>10628.71</v>
      </c>
      <c r="AV99" s="25">
        <v>417.83800000000002</v>
      </c>
      <c r="AW99" s="25">
        <v>9052.43</v>
      </c>
      <c r="AX99" s="25">
        <v>5392.51</v>
      </c>
      <c r="AY99" s="25">
        <v>6454.3</v>
      </c>
      <c r="AZ99" s="25">
        <v>39.304000000000002</v>
      </c>
      <c r="BA99" s="25">
        <v>62427.25</v>
      </c>
      <c r="BB99" s="25">
        <v>30779.81</v>
      </c>
      <c r="BC99" s="25">
        <v>82366.23</v>
      </c>
      <c r="BD99" s="25"/>
      <c r="BE99" s="25"/>
      <c r="BF99" s="25"/>
      <c r="BG99" s="25"/>
      <c r="BH99" s="25">
        <v>24.722999999999999</v>
      </c>
      <c r="BI99" s="25">
        <v>1894.13</v>
      </c>
      <c r="BJ99" s="25">
        <v>1171.01</v>
      </c>
      <c r="BK99" s="25">
        <v>1377.5</v>
      </c>
      <c r="BL99" s="69">
        <f>SUM(BL207)/AS207*AS99</f>
        <v>15794.108586276841</v>
      </c>
      <c r="BM99" s="69">
        <f>SUM(BM207)/AT207*AT99</f>
        <v>9416.608772106596</v>
      </c>
      <c r="BN99" s="69">
        <f>SUM(BN207)/AU207*AU99</f>
        <v>3767.352310412527</v>
      </c>
      <c r="BO99" s="25"/>
      <c r="BP99" s="69">
        <f>SUM(BP207)/AW207*AW99</f>
        <v>9333.4711581384672</v>
      </c>
      <c r="BQ99" s="69">
        <f>SUM(BQ207)/AX207*AX99</f>
        <v>5269.1349524588031</v>
      </c>
      <c r="BR99" s="69">
        <f>SUM(BR207)/AY207*AY99</f>
        <v>2204.8547763347951</v>
      </c>
      <c r="BS99" s="25"/>
      <c r="BT99" s="69">
        <f>SUM(BT207)/BA207*BA99</f>
        <v>61005.596082912351</v>
      </c>
      <c r="BU99" s="69">
        <f>SUM(BU207)/BB207*BB99</f>
        <v>34421.464873540623</v>
      </c>
      <c r="BV99" s="85">
        <f>SUM(BV207)/BC207*BC99</f>
        <v>10312.141524323162</v>
      </c>
      <c r="BW99" s="25"/>
      <c r="BX99" s="25">
        <f>SUM(BX207)/BE207*BE99</f>
        <v>0</v>
      </c>
      <c r="BY99" s="25">
        <f>SUM(BY207)/BF207*BF99</f>
        <v>0</v>
      </c>
      <c r="BZ99" s="25">
        <f>SUM(BZ207)/BG207*BG99</f>
        <v>0</v>
      </c>
      <c r="CA99" s="25"/>
      <c r="CB99" s="69">
        <f>SUM(CB207)/BI207*BI99</f>
        <v>1901.693949296025</v>
      </c>
      <c r="CC99" s="69">
        <f>SUM(CC207)/BJ207*BJ99</f>
        <v>1159.7898055787991</v>
      </c>
      <c r="CD99" s="69">
        <f>SUM(CD207)/BK207*BK99</f>
        <v>544.04512658106728</v>
      </c>
      <c r="CE99" s="25"/>
      <c r="CF99" s="25">
        <v>1</v>
      </c>
      <c r="CG99" s="25">
        <v>1</v>
      </c>
      <c r="CH99" s="25">
        <v>0</v>
      </c>
      <c r="CI99" s="25">
        <v>3848.07</v>
      </c>
      <c r="CJ99" s="25">
        <v>3</v>
      </c>
      <c r="CK99" s="25">
        <v>80287.31</v>
      </c>
      <c r="CL99" s="25">
        <v>10235.4</v>
      </c>
    </row>
    <row r="100" spans="1:94">
      <c r="A100" s="5">
        <v>87</v>
      </c>
      <c r="B100" s="5" t="s">
        <v>126</v>
      </c>
      <c r="C100" s="25"/>
      <c r="D100" s="25"/>
      <c r="E100" s="58">
        <v>42370</v>
      </c>
      <c r="F100" s="58">
        <v>42735</v>
      </c>
      <c r="G100" s="34" t="s">
        <v>273</v>
      </c>
      <c r="H100" s="25">
        <v>29100</v>
      </c>
      <c r="I100" s="34"/>
      <c r="J100" s="34" t="s">
        <v>273</v>
      </c>
      <c r="K100" s="69">
        <v>102975.28</v>
      </c>
      <c r="L100" s="70" t="s">
        <v>273</v>
      </c>
      <c r="M100" s="69">
        <f t="shared" si="8"/>
        <v>491196.56999999995</v>
      </c>
      <c r="N100" s="69">
        <v>251564.43</v>
      </c>
      <c r="O100" s="69">
        <v>136446.35999999999</v>
      </c>
      <c r="P100" s="69">
        <v>103185.78</v>
      </c>
      <c r="Q100" s="69">
        <v>492583.38</v>
      </c>
      <c r="R100" s="69">
        <f t="shared" ref="R100:R163" si="11">SUM(Q100)</f>
        <v>492583.38</v>
      </c>
      <c r="S100" s="69"/>
      <c r="T100" s="69"/>
      <c r="U100" s="69"/>
      <c r="V100" s="69"/>
      <c r="W100" s="69"/>
      <c r="X100" s="69">
        <v>92000</v>
      </c>
      <c r="Y100" s="69"/>
      <c r="Z100" s="69">
        <f t="shared" si="7"/>
        <v>101588.46999999997</v>
      </c>
      <c r="AA100" s="60">
        <v>2368.4499999999998</v>
      </c>
      <c r="AB100" s="60">
        <f t="shared" si="10"/>
        <v>20.11</v>
      </c>
      <c r="AC100" s="60">
        <v>0</v>
      </c>
      <c r="AD100" s="60">
        <v>4.7300000000000004</v>
      </c>
      <c r="AE100" s="60">
        <v>7.56</v>
      </c>
      <c r="AF100" s="60">
        <v>3.82</v>
      </c>
      <c r="AG100" s="60">
        <v>4</v>
      </c>
      <c r="AH100" s="25"/>
      <c r="AI100" s="25"/>
      <c r="AJ100" s="25"/>
      <c r="AK100" s="25"/>
      <c r="AL100" s="25"/>
      <c r="AM100" s="25"/>
      <c r="AN100" s="25">
        <v>394290.73</v>
      </c>
      <c r="AO100" s="25"/>
      <c r="AP100" s="25"/>
      <c r="AQ100" s="25">
        <v>428419.09</v>
      </c>
      <c r="AR100" s="25">
        <v>5603.58</v>
      </c>
      <c r="AS100" s="25">
        <v>194368.01</v>
      </c>
      <c r="AT100" s="25">
        <v>198664.5</v>
      </c>
      <c r="AU100" s="25">
        <v>143952.48000000001</v>
      </c>
      <c r="AV100" s="25">
        <v>5621.8360000000002</v>
      </c>
      <c r="AW100" s="25">
        <v>120420.87</v>
      </c>
      <c r="AX100" s="25">
        <v>117526.7</v>
      </c>
      <c r="AY100" s="25">
        <v>80071.460000000006</v>
      </c>
      <c r="AZ100" s="25">
        <v>433.13600000000002</v>
      </c>
      <c r="BA100" s="25">
        <v>690396.43</v>
      </c>
      <c r="BB100" s="25">
        <v>655400.32999999996</v>
      </c>
      <c r="BC100" s="25">
        <v>195036.48</v>
      </c>
      <c r="BD100" s="25"/>
      <c r="BE100" s="25"/>
      <c r="BF100" s="25"/>
      <c r="BG100" s="25"/>
      <c r="BH100" s="25">
        <v>209.57900000000001</v>
      </c>
      <c r="BI100" s="25">
        <v>16017.41</v>
      </c>
      <c r="BJ100" s="25">
        <v>15482.83</v>
      </c>
      <c r="BK100" s="25">
        <v>9358.67</v>
      </c>
      <c r="BL100" s="69">
        <f>SUM(BL207)/AS207*AS100</f>
        <v>205948.85110798103</v>
      </c>
      <c r="BM100" s="69">
        <f>SUM(BM207)/AT207*AT100</f>
        <v>215356.74222707172</v>
      </c>
      <c r="BN100" s="69">
        <f>SUM(BN207)/AU207*AU100</f>
        <v>51024.038487983322</v>
      </c>
      <c r="BO100" s="25"/>
      <c r="BP100" s="69">
        <f>SUM(BP207)/AW207*AW100</f>
        <v>124159.44856606919</v>
      </c>
      <c r="BQ100" s="69">
        <f>SUM(BQ207)/AX207*AX100</f>
        <v>114837.8107443732</v>
      </c>
      <c r="BR100" s="69">
        <f>SUM(BR207)/AY207*AY100</f>
        <v>27353.228239948639</v>
      </c>
      <c r="BS100" s="25"/>
      <c r="BT100" s="69">
        <f>SUM(BT207)/BA207*BA100</f>
        <v>674674.05252777715</v>
      </c>
      <c r="BU100" s="69">
        <f>SUM(BU207)/BB207*BB100</f>
        <v>732942.77765853424</v>
      </c>
      <c r="BV100" s="85">
        <f>SUM(BV207)/BC207*BC100</f>
        <v>24418.305708126063</v>
      </c>
      <c r="BW100" s="25"/>
      <c r="BX100" s="25">
        <f>SUM(BX207)/BE207*BE100</f>
        <v>0</v>
      </c>
      <c r="BY100" s="25">
        <f>SUM(BY207)/BF207*BF100</f>
        <v>0</v>
      </c>
      <c r="BZ100" s="25">
        <f>SUM(BZ207)/BG207*BG100</f>
        <v>0</v>
      </c>
      <c r="CA100" s="25"/>
      <c r="CB100" s="69">
        <f>SUM(CB207)/BI207*BI100</f>
        <v>16081.373337835124</v>
      </c>
      <c r="CC100" s="69">
        <f>SUM(CC207)/BJ207*BJ100</f>
        <v>15334.479121023387</v>
      </c>
      <c r="CD100" s="69">
        <f>SUM(CD207)/BK207*BK100</f>
        <v>3696.2169181709164</v>
      </c>
      <c r="CE100" s="25"/>
      <c r="CF100" s="25">
        <v>1</v>
      </c>
      <c r="CG100" s="25">
        <v>1</v>
      </c>
      <c r="CH100" s="25">
        <v>0</v>
      </c>
      <c r="CI100" s="25">
        <v>95.48</v>
      </c>
      <c r="CJ100" s="25">
        <v>4</v>
      </c>
      <c r="CK100" s="25">
        <v>243268.36</v>
      </c>
      <c r="CL100" s="25">
        <v>136020.29999999999</v>
      </c>
    </row>
    <row r="101" spans="1:94" s="1" customFormat="1">
      <c r="A101" s="89">
        <v>88</v>
      </c>
      <c r="B101" s="89" t="s">
        <v>330</v>
      </c>
      <c r="C101" s="90"/>
      <c r="D101" s="90"/>
      <c r="E101" s="23">
        <v>42370</v>
      </c>
      <c r="F101" s="23">
        <v>42735</v>
      </c>
      <c r="G101" s="91" t="s">
        <v>273</v>
      </c>
      <c r="H101" s="90">
        <v>0</v>
      </c>
      <c r="I101" s="91">
        <v>-44.91</v>
      </c>
      <c r="J101" s="91" t="s">
        <v>273</v>
      </c>
      <c r="K101" s="85">
        <v>0</v>
      </c>
      <c r="L101" s="86" t="s">
        <v>273</v>
      </c>
      <c r="M101" s="85">
        <f t="shared" si="8"/>
        <v>686.66000000000008</v>
      </c>
      <c r="N101" s="85">
        <v>958.95</v>
      </c>
      <c r="O101" s="85">
        <v>-1183.54</v>
      </c>
      <c r="P101" s="85">
        <v>911.25</v>
      </c>
      <c r="Q101" s="85">
        <v>643.91</v>
      </c>
      <c r="R101" s="85">
        <f t="shared" si="11"/>
        <v>643.91</v>
      </c>
      <c r="S101" s="85"/>
      <c r="T101" s="85"/>
      <c r="U101" s="85"/>
      <c r="V101" s="85"/>
      <c r="W101" s="85"/>
      <c r="X101" s="85">
        <v>0</v>
      </c>
      <c r="Y101" s="85"/>
      <c r="Z101" s="15">
        <f>SUM(K101+M101-Q101)+I101+2.16</f>
        <v>1.1723955140041653E-13</v>
      </c>
      <c r="AA101" s="15">
        <v>0</v>
      </c>
      <c r="AB101" s="15">
        <f t="shared" si="10"/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90"/>
      <c r="AI101" s="90"/>
      <c r="AJ101" s="90"/>
      <c r="AK101" s="90"/>
      <c r="AL101" s="90"/>
      <c r="AM101" s="90">
        <v>-3.43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/>
      <c r="BE101" s="90"/>
      <c r="BF101" s="90"/>
      <c r="BG101" s="90"/>
      <c r="BH101" s="90">
        <v>1.5389999999999999</v>
      </c>
      <c r="BI101" s="90">
        <v>116.07</v>
      </c>
      <c r="BJ101" s="90">
        <v>112.64</v>
      </c>
      <c r="BK101" s="90">
        <v>0</v>
      </c>
      <c r="BL101" s="85">
        <f>SUM(BL207)/AS207*AS101</f>
        <v>0</v>
      </c>
      <c r="BM101" s="85">
        <f>SUM(BM207)/AT207*AT101</f>
        <v>0</v>
      </c>
      <c r="BN101" s="85">
        <f>SUM(BN207)/AU207*AU101</f>
        <v>0</v>
      </c>
      <c r="BO101" s="90"/>
      <c r="BP101" s="85">
        <f>SUM(BP207)/AW207*AW101</f>
        <v>0</v>
      </c>
      <c r="BQ101" s="85">
        <f>SUM(BQ207)/AX207*AX101</f>
        <v>0</v>
      </c>
      <c r="BR101" s="85">
        <f>SUM(BR207)/AY207*AY101</f>
        <v>0</v>
      </c>
      <c r="BS101" s="90"/>
      <c r="BT101" s="85">
        <f>SUM(BT207)/BA207*BA101</f>
        <v>0</v>
      </c>
      <c r="BU101" s="85">
        <f>SUM(BU207)/BB207*BB101</f>
        <v>0</v>
      </c>
      <c r="BV101" s="85">
        <f>SUM(BV207)/BC207*BC101</f>
        <v>0</v>
      </c>
      <c r="BW101" s="90"/>
      <c r="BX101" s="90">
        <f>SUM(BX207)/BE207*BE101</f>
        <v>0</v>
      </c>
      <c r="BY101" s="90">
        <f>SUM(BY207)/BF207*BF101</f>
        <v>0</v>
      </c>
      <c r="BZ101" s="90">
        <f>SUM(BZ207)/BG207*BG101</f>
        <v>0</v>
      </c>
      <c r="CA101" s="90"/>
      <c r="CB101" s="85">
        <f>SUM(CB207)/BI207*BI101</f>
        <v>116.53350968243447</v>
      </c>
      <c r="CC101" s="85">
        <f>SUM(CC207)/BJ207*BJ101</f>
        <v>111.56072424692866</v>
      </c>
      <c r="CD101" s="85">
        <f>SUM(CD207)/BK207*BK101</f>
        <v>0</v>
      </c>
      <c r="CE101" s="90"/>
      <c r="CF101" s="90"/>
      <c r="CG101" s="90"/>
      <c r="CH101" s="90"/>
      <c r="CI101" s="90"/>
      <c r="CJ101" s="90"/>
      <c r="CK101" s="90"/>
      <c r="CL101" s="90"/>
      <c r="CM101" s="18"/>
      <c r="CN101" s="18"/>
      <c r="CO101" s="18"/>
      <c r="CP101" s="18"/>
    </row>
    <row r="102" spans="1:94" s="1" customFormat="1">
      <c r="A102" s="89">
        <v>89</v>
      </c>
      <c r="B102" s="89" t="s">
        <v>212</v>
      </c>
      <c r="C102" s="90"/>
      <c r="D102" s="90"/>
      <c r="E102" s="23">
        <v>42370</v>
      </c>
      <c r="F102" s="23">
        <v>42735</v>
      </c>
      <c r="G102" s="91" t="s">
        <v>273</v>
      </c>
      <c r="H102" s="90">
        <v>9500</v>
      </c>
      <c r="I102" s="91"/>
      <c r="J102" s="91" t="s">
        <v>273</v>
      </c>
      <c r="K102" s="85">
        <v>11923.85</v>
      </c>
      <c r="L102" s="86" t="s">
        <v>273</v>
      </c>
      <c r="M102" s="85">
        <f t="shared" si="8"/>
        <v>12520.8</v>
      </c>
      <c r="N102" s="85">
        <v>4505.76</v>
      </c>
      <c r="O102" s="85">
        <v>3733.32</v>
      </c>
      <c r="P102" s="85">
        <v>4281.72</v>
      </c>
      <c r="Q102" s="85">
        <v>11577.8</v>
      </c>
      <c r="R102" s="85">
        <f t="shared" si="11"/>
        <v>11577.8</v>
      </c>
      <c r="S102" s="85"/>
      <c r="T102" s="85"/>
      <c r="U102" s="85"/>
      <c r="V102" s="85"/>
      <c r="W102" s="85"/>
      <c r="X102" s="85">
        <v>9500</v>
      </c>
      <c r="Y102" s="85"/>
      <c r="Z102" s="85">
        <f t="shared" si="7"/>
        <v>12866.850000000002</v>
      </c>
      <c r="AA102" s="15">
        <v>0</v>
      </c>
      <c r="AB102" s="15">
        <f t="shared" si="10"/>
        <v>12.65</v>
      </c>
      <c r="AC102" s="15">
        <v>0</v>
      </c>
      <c r="AD102" s="15">
        <v>1.56</v>
      </c>
      <c r="AE102" s="15">
        <v>3.27</v>
      </c>
      <c r="AF102" s="15">
        <v>3.82</v>
      </c>
      <c r="AG102" s="15">
        <v>4</v>
      </c>
      <c r="AH102" s="90"/>
      <c r="AI102" s="90"/>
      <c r="AJ102" s="90"/>
      <c r="AK102" s="90"/>
      <c r="AL102" s="90"/>
      <c r="AM102" s="90"/>
      <c r="AN102" s="90">
        <v>1180.32</v>
      </c>
      <c r="AO102" s="90"/>
      <c r="AP102" s="90"/>
      <c r="AQ102" s="90">
        <v>1084.6400000000001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/>
      <c r="BE102" s="90"/>
      <c r="BF102" s="90"/>
      <c r="BG102" s="90"/>
      <c r="BH102" s="90">
        <v>8.5500000000000007</v>
      </c>
      <c r="BI102" s="90">
        <v>651.9</v>
      </c>
      <c r="BJ102" s="90">
        <v>747.58</v>
      </c>
      <c r="BK102" s="90">
        <v>1084.6400000000001</v>
      </c>
      <c r="BL102" s="85">
        <f>SUM(BL207)/AS207*AS102</f>
        <v>0</v>
      </c>
      <c r="BM102" s="85">
        <f>SUM(BM207)/AT207*AT102</f>
        <v>0</v>
      </c>
      <c r="BN102" s="85">
        <f>SUM(BN207)/AU207*AU102</f>
        <v>0</v>
      </c>
      <c r="BO102" s="90"/>
      <c r="BP102" s="85">
        <f>SUM(BP207)/AW207*AW102</f>
        <v>0</v>
      </c>
      <c r="BQ102" s="85">
        <f>SUM(BQ207)/AX207*AX102</f>
        <v>0</v>
      </c>
      <c r="BR102" s="85">
        <f>SUM(BR207)/AY207*AY102</f>
        <v>0</v>
      </c>
      <c r="BS102" s="90"/>
      <c r="BT102" s="85">
        <f>SUM(BT207)/BA207*BA102</f>
        <v>0</v>
      </c>
      <c r="BU102" s="85">
        <f>SUM(BU207)/BB207*BB102</f>
        <v>0</v>
      </c>
      <c r="BV102" s="85">
        <f>SUM(BV207)/BC207*BC102</f>
        <v>0</v>
      </c>
      <c r="BW102" s="90"/>
      <c r="BX102" s="90">
        <f>SUM(BX207)/BE207*BE102</f>
        <v>0</v>
      </c>
      <c r="BY102" s="90">
        <f>SUM(BY207)/BF207*BF102</f>
        <v>0</v>
      </c>
      <c r="BZ102" s="90">
        <f>SUM(BZ207)/BG207*BG102</f>
        <v>0</v>
      </c>
      <c r="CA102" s="90"/>
      <c r="CB102" s="85">
        <f>SUM(CB207)/BI207*BI102</f>
        <v>654.5032735588785</v>
      </c>
      <c r="CC102" s="85">
        <f>SUM(CC207)/BJ207*BJ102</f>
        <v>740.41695874040238</v>
      </c>
      <c r="CD102" s="85">
        <f>SUM(CD207)/BK207*BK102</f>
        <v>428.37975034111719</v>
      </c>
      <c r="CE102" s="90"/>
      <c r="CF102" s="90"/>
      <c r="CG102" s="90"/>
      <c r="CH102" s="90"/>
      <c r="CI102" s="90"/>
      <c r="CJ102" s="90">
        <v>1</v>
      </c>
      <c r="CK102" s="90">
        <v>10212.870000000001</v>
      </c>
      <c r="CL102" s="90">
        <v>3840.92</v>
      </c>
      <c r="CM102" s="18"/>
      <c r="CN102" s="18"/>
      <c r="CO102" s="18"/>
      <c r="CP102" s="18"/>
    </row>
    <row r="103" spans="1:94">
      <c r="A103" s="5">
        <v>90</v>
      </c>
      <c r="B103" s="5" t="s">
        <v>251</v>
      </c>
      <c r="C103" s="25"/>
      <c r="D103" s="25"/>
      <c r="E103" s="58">
        <v>42370</v>
      </c>
      <c r="F103" s="58">
        <v>42735</v>
      </c>
      <c r="G103" s="34" t="s">
        <v>273</v>
      </c>
      <c r="H103" s="25">
        <v>12100</v>
      </c>
      <c r="I103" s="34"/>
      <c r="J103" s="34" t="s">
        <v>273</v>
      </c>
      <c r="K103" s="69">
        <v>9396.5300000000007</v>
      </c>
      <c r="L103" s="70" t="s">
        <v>273</v>
      </c>
      <c r="M103" s="69">
        <f t="shared" si="8"/>
        <v>180493.66</v>
      </c>
      <c r="N103" s="69">
        <v>95164.76</v>
      </c>
      <c r="O103" s="69">
        <v>48338.400000000001</v>
      </c>
      <c r="P103" s="69">
        <v>36990.5</v>
      </c>
      <c r="Q103" s="69">
        <v>106311.09</v>
      </c>
      <c r="R103" s="69">
        <f t="shared" si="11"/>
        <v>106311.09</v>
      </c>
      <c r="S103" s="69"/>
      <c r="T103" s="69"/>
      <c r="U103" s="69"/>
      <c r="V103" s="69"/>
      <c r="W103" s="69"/>
      <c r="X103" s="69">
        <v>49600</v>
      </c>
      <c r="Y103" s="69"/>
      <c r="Z103" s="69">
        <f t="shared" si="7"/>
        <v>83579.100000000006</v>
      </c>
      <c r="AA103" s="60">
        <v>1029.9000000000001</v>
      </c>
      <c r="AB103" s="60">
        <f t="shared" si="10"/>
        <v>20.71</v>
      </c>
      <c r="AC103" s="60">
        <v>1.34</v>
      </c>
      <c r="AD103" s="60">
        <v>3.65</v>
      </c>
      <c r="AE103" s="60">
        <v>7.9</v>
      </c>
      <c r="AF103" s="60">
        <v>3.82</v>
      </c>
      <c r="AG103" s="60">
        <v>4</v>
      </c>
      <c r="AH103" s="25"/>
      <c r="AI103" s="25"/>
      <c r="AJ103" s="25"/>
      <c r="AK103" s="25"/>
      <c r="AL103" s="25"/>
      <c r="AM103" s="25"/>
      <c r="AN103" s="25">
        <v>4811.8599999999997</v>
      </c>
      <c r="AO103" s="25"/>
      <c r="AP103" s="25"/>
      <c r="AQ103" s="25">
        <v>43294.77</v>
      </c>
      <c r="AR103" s="25">
        <v>1314.45</v>
      </c>
      <c r="AS103" s="25">
        <v>47274.400000000001</v>
      </c>
      <c r="AT103" s="25">
        <v>24043.69</v>
      </c>
      <c r="AU103" s="25">
        <v>25995.51</v>
      </c>
      <c r="AV103" s="25">
        <v>1304.7449999999999</v>
      </c>
      <c r="AW103" s="25">
        <v>28450.080000000002</v>
      </c>
      <c r="AX103" s="25">
        <v>14723.16</v>
      </c>
      <c r="AY103" s="25">
        <v>15512.17</v>
      </c>
      <c r="AZ103" s="25">
        <v>0</v>
      </c>
      <c r="BA103" s="25">
        <v>0</v>
      </c>
      <c r="BB103" s="25">
        <v>0</v>
      </c>
      <c r="BC103" s="25">
        <v>0</v>
      </c>
      <c r="BD103" s="25"/>
      <c r="BE103" s="25"/>
      <c r="BF103" s="25"/>
      <c r="BG103" s="25"/>
      <c r="BH103" s="25">
        <v>57.747999999999998</v>
      </c>
      <c r="BI103" s="25">
        <v>4427.72</v>
      </c>
      <c r="BJ103" s="25">
        <v>2902.44</v>
      </c>
      <c r="BK103" s="25">
        <v>1787.09</v>
      </c>
      <c r="BL103" s="69">
        <f>SUM(BL207)/AS207*AS103</f>
        <v>50091.104841888016</v>
      </c>
      <c r="BM103" s="69">
        <f>SUM(BM207)/AT207*AT103</f>
        <v>26063.895409182929</v>
      </c>
      <c r="BN103" s="69">
        <f>SUM(BN207)/AU207*AU103</f>
        <v>9214.123318714308</v>
      </c>
      <c r="BO103" s="25"/>
      <c r="BP103" s="69">
        <f>SUM(BP207)/AW207*AW103</f>
        <v>29333.339349404749</v>
      </c>
      <c r="BQ103" s="69">
        <f>SUM(BQ207)/AX207*AX103</f>
        <v>14386.309337700504</v>
      </c>
      <c r="BR103" s="69">
        <f>SUM(BR207)/AY207*AY103</f>
        <v>5299.1156462850067</v>
      </c>
      <c r="BS103" s="25"/>
      <c r="BT103" s="69">
        <f>SUM(BT207)/BA207*BA103</f>
        <v>0</v>
      </c>
      <c r="BU103" s="69">
        <f>SUM(BU207)/BB207*BB103</f>
        <v>0</v>
      </c>
      <c r="BV103" s="85">
        <f>SUM(BV207)/BC207*BC103</f>
        <v>0</v>
      </c>
      <c r="BW103" s="25"/>
      <c r="BX103" s="25">
        <f>SUM(BX207)/BE207*BE103</f>
        <v>0</v>
      </c>
      <c r="BY103" s="25">
        <f>SUM(BY207)/BF207*BF103</f>
        <v>0</v>
      </c>
      <c r="BZ103" s="25">
        <f>SUM(BZ207)/BG207*BG103</f>
        <v>0</v>
      </c>
      <c r="CA103" s="25"/>
      <c r="CB103" s="69">
        <f>SUM(CB207)/BI207*BI103</f>
        <v>4445.4014947110263</v>
      </c>
      <c r="CC103" s="69">
        <f>SUM(CC207)/BJ207*BJ103</f>
        <v>2874.6298693470844</v>
      </c>
      <c r="CD103" s="69">
        <f>SUM(CD207)/BK207*BK103</f>
        <v>705.81314356570567</v>
      </c>
      <c r="CE103" s="25"/>
      <c r="CF103" s="25"/>
      <c r="CG103" s="25"/>
      <c r="CH103" s="25"/>
      <c r="CI103" s="25"/>
      <c r="CJ103" s="25">
        <v>8</v>
      </c>
      <c r="CK103" s="25">
        <v>90568.18</v>
      </c>
      <c r="CL103" s="25">
        <v>24658.47</v>
      </c>
    </row>
    <row r="104" spans="1:94">
      <c r="A104" s="5">
        <v>91</v>
      </c>
      <c r="B104" s="5" t="s">
        <v>248</v>
      </c>
      <c r="C104" s="25"/>
      <c r="D104" s="25"/>
      <c r="E104" s="58">
        <v>42370</v>
      </c>
      <c r="F104" s="58">
        <v>42735</v>
      </c>
      <c r="G104" s="34" t="s">
        <v>273</v>
      </c>
      <c r="H104" s="25">
        <v>64400</v>
      </c>
      <c r="I104" s="34"/>
      <c r="J104" s="34" t="s">
        <v>273</v>
      </c>
      <c r="K104" s="69">
        <v>69314.06</v>
      </c>
      <c r="L104" s="70" t="s">
        <v>273</v>
      </c>
      <c r="M104" s="69">
        <f t="shared" si="8"/>
        <v>188252.22</v>
      </c>
      <c r="N104" s="69">
        <v>104552.46</v>
      </c>
      <c r="O104" s="69">
        <v>47658.239999999998</v>
      </c>
      <c r="P104" s="69">
        <v>36041.519999999997</v>
      </c>
      <c r="Q104" s="69">
        <v>168217.08</v>
      </c>
      <c r="R104" s="69">
        <f t="shared" si="11"/>
        <v>168217.08</v>
      </c>
      <c r="S104" s="69"/>
      <c r="T104" s="69"/>
      <c r="U104" s="69"/>
      <c r="V104" s="69"/>
      <c r="W104" s="69"/>
      <c r="X104" s="69">
        <v>73900</v>
      </c>
      <c r="Y104" s="69"/>
      <c r="Z104" s="69">
        <f t="shared" si="7"/>
        <v>89349.200000000012</v>
      </c>
      <c r="AA104" s="60">
        <v>827.4</v>
      </c>
      <c r="AB104" s="60">
        <f t="shared" si="10"/>
        <v>21.41</v>
      </c>
      <c r="AC104" s="60">
        <v>2.39</v>
      </c>
      <c r="AD104" s="60">
        <v>3.66</v>
      </c>
      <c r="AE104" s="60">
        <v>7.54</v>
      </c>
      <c r="AF104" s="60">
        <v>3.82</v>
      </c>
      <c r="AG104" s="60">
        <v>4</v>
      </c>
      <c r="AH104" s="25"/>
      <c r="AI104" s="25"/>
      <c r="AJ104" s="25"/>
      <c r="AK104" s="25"/>
      <c r="AL104" s="25"/>
      <c r="AM104" s="25"/>
      <c r="AN104" s="25">
        <v>32922.25</v>
      </c>
      <c r="AO104" s="25"/>
      <c r="AP104" s="25"/>
      <c r="AQ104" s="25">
        <v>55295.96</v>
      </c>
      <c r="AR104" s="25">
        <v>2237.38</v>
      </c>
      <c r="AS104" s="25">
        <v>80397.3</v>
      </c>
      <c r="AT104" s="25">
        <v>66459.19</v>
      </c>
      <c r="AU104" s="25">
        <v>33050.92</v>
      </c>
      <c r="AV104" s="25">
        <v>2230.9940000000001</v>
      </c>
      <c r="AW104" s="25">
        <v>49044.37</v>
      </c>
      <c r="AX104" s="25">
        <v>41131.769999999997</v>
      </c>
      <c r="AY104" s="25">
        <v>20222.689999999999</v>
      </c>
      <c r="AZ104" s="25">
        <v>0</v>
      </c>
      <c r="BA104" s="25">
        <v>0</v>
      </c>
      <c r="BB104" s="25">
        <v>0</v>
      </c>
      <c r="BC104" s="25">
        <v>0</v>
      </c>
      <c r="BD104" s="25"/>
      <c r="BE104" s="25"/>
      <c r="BF104" s="25"/>
      <c r="BG104" s="25"/>
      <c r="BH104" s="25">
        <v>80.036000000000001</v>
      </c>
      <c r="BI104" s="25">
        <v>6117.17</v>
      </c>
      <c r="BJ104" s="25">
        <v>5594.17</v>
      </c>
      <c r="BK104" s="25">
        <v>2022.35</v>
      </c>
      <c r="BL104" s="69">
        <f>SUM(BL207)/AS207*AS104</f>
        <v>85187.534549454314</v>
      </c>
      <c r="BM104" s="69">
        <f>SUM(BM207)/AT207*AT104</f>
        <v>72043.241995676042</v>
      </c>
      <c r="BN104" s="69">
        <f>SUM(BN207)/AU207*AU104</f>
        <v>11714.917409851205</v>
      </c>
      <c r="BO104" s="25"/>
      <c r="BP104" s="69">
        <f>SUM(BP207)/AW207*AW104</f>
        <v>50566.998348959503</v>
      </c>
      <c r="BQ104" s="69">
        <f>SUM(BQ207)/AX207*AX104</f>
        <v>40190.717673865489</v>
      </c>
      <c r="BR104" s="69">
        <f>SUM(BR207)/AY207*AY104</f>
        <v>6908.2773711847749</v>
      </c>
      <c r="BS104" s="25"/>
      <c r="BT104" s="69">
        <f>SUM(BT207)/BA207*BA104</f>
        <v>0</v>
      </c>
      <c r="BU104" s="69">
        <f>SUM(BU207)/BB207*BB104</f>
        <v>0</v>
      </c>
      <c r="BV104" s="85">
        <f>SUM(BV207)/BC207*BC104</f>
        <v>0</v>
      </c>
      <c r="BW104" s="25"/>
      <c r="BX104" s="25">
        <f>SUM(BX207)/BE207*BE104</f>
        <v>0</v>
      </c>
      <c r="BY104" s="25">
        <f>SUM(BY207)/BF207*BF104</f>
        <v>0</v>
      </c>
      <c r="BZ104" s="25">
        <f>SUM(BZ207)/BG207*BG104</f>
        <v>0</v>
      </c>
      <c r="CA104" s="25"/>
      <c r="CB104" s="69">
        <f>SUM(CB207)/BI207*BI104</f>
        <v>6141.5980823993941</v>
      </c>
      <c r="CC104" s="69">
        <f>SUM(CC207)/BJ207*BJ104</f>
        <v>5540.5686857283463</v>
      </c>
      <c r="CD104" s="69">
        <f>SUM(CD207)/BK207*BK104</f>
        <v>798.72933701722059</v>
      </c>
      <c r="CE104" s="25"/>
      <c r="CF104" s="25"/>
      <c r="CG104" s="25"/>
      <c r="CH104" s="25"/>
      <c r="CI104" s="25"/>
      <c r="CJ104" s="25">
        <v>6</v>
      </c>
      <c r="CK104" s="25">
        <v>118243.84</v>
      </c>
      <c r="CL104" s="25">
        <v>68421.64</v>
      </c>
    </row>
    <row r="105" spans="1:94">
      <c r="A105" s="5">
        <v>92</v>
      </c>
      <c r="B105" s="5" t="s">
        <v>249</v>
      </c>
      <c r="C105" s="25"/>
      <c r="D105" s="25"/>
      <c r="E105" s="58">
        <v>42370</v>
      </c>
      <c r="F105" s="58">
        <v>42735</v>
      </c>
      <c r="G105" s="34" t="s">
        <v>273</v>
      </c>
      <c r="H105" s="25">
        <v>63000</v>
      </c>
      <c r="I105" s="34"/>
      <c r="J105" s="34" t="s">
        <v>273</v>
      </c>
      <c r="K105" s="69">
        <v>41943.08</v>
      </c>
      <c r="L105" s="70" t="s">
        <v>273</v>
      </c>
      <c r="M105" s="69">
        <f t="shared" si="8"/>
        <v>171073.98</v>
      </c>
      <c r="N105" s="69">
        <v>95011.5</v>
      </c>
      <c r="O105" s="69">
        <v>43309.440000000002</v>
      </c>
      <c r="P105" s="69">
        <v>32753.040000000001</v>
      </c>
      <c r="Q105" s="69">
        <v>133576.15</v>
      </c>
      <c r="R105" s="69">
        <f t="shared" si="11"/>
        <v>133576.15</v>
      </c>
      <c r="S105" s="69"/>
      <c r="T105" s="69"/>
      <c r="U105" s="69"/>
      <c r="V105" s="69"/>
      <c r="W105" s="69"/>
      <c r="X105" s="69">
        <v>93900</v>
      </c>
      <c r="Y105" s="69"/>
      <c r="Z105" s="69">
        <f t="shared" si="7"/>
        <v>79440.91</v>
      </c>
      <c r="AA105" s="60">
        <v>751.9</v>
      </c>
      <c r="AB105" s="60">
        <f t="shared" si="10"/>
        <v>21.64</v>
      </c>
      <c r="AC105" s="60">
        <v>2.39</v>
      </c>
      <c r="AD105" s="60">
        <v>3.66</v>
      </c>
      <c r="AE105" s="60">
        <v>7.77</v>
      </c>
      <c r="AF105" s="60">
        <v>3.82</v>
      </c>
      <c r="AG105" s="60">
        <v>4</v>
      </c>
      <c r="AH105" s="25"/>
      <c r="AI105" s="25"/>
      <c r="AJ105" s="25"/>
      <c r="AK105" s="25"/>
      <c r="AL105" s="25"/>
      <c r="AM105" s="25"/>
      <c r="AN105" s="25">
        <v>25489.17</v>
      </c>
      <c r="AO105" s="25"/>
      <c r="AP105" s="25"/>
      <c r="AQ105" s="25">
        <v>57004.12</v>
      </c>
      <c r="AR105" s="25">
        <v>1815.45</v>
      </c>
      <c r="AS105" s="25">
        <v>65927.98</v>
      </c>
      <c r="AT105" s="25">
        <v>46486.34</v>
      </c>
      <c r="AU105" s="25">
        <v>34572.18</v>
      </c>
      <c r="AV105" s="25">
        <v>1808.8589999999999</v>
      </c>
      <c r="AW105" s="25">
        <v>39991.01</v>
      </c>
      <c r="AX105" s="25">
        <v>28401.06</v>
      </c>
      <c r="AY105" s="25">
        <v>20895.5</v>
      </c>
      <c r="AZ105" s="25">
        <v>0</v>
      </c>
      <c r="BA105" s="25">
        <v>0</v>
      </c>
      <c r="BB105" s="25">
        <v>0</v>
      </c>
      <c r="BC105" s="25">
        <v>0</v>
      </c>
      <c r="BD105" s="25"/>
      <c r="BE105" s="25"/>
      <c r="BF105" s="25"/>
      <c r="BG105" s="25"/>
      <c r="BH105" s="25">
        <v>56.774999999999999</v>
      </c>
      <c r="BI105" s="25">
        <v>4349.16</v>
      </c>
      <c r="BJ105" s="25">
        <v>3865.8</v>
      </c>
      <c r="BK105" s="25">
        <v>1536.44</v>
      </c>
      <c r="BL105" s="69">
        <f>SUM(BL207)/AS207*AS105</f>
        <v>69856.103053532061</v>
      </c>
      <c r="BM105" s="69">
        <f>SUM(BM207)/AT207*AT105</f>
        <v>50392.227803457652</v>
      </c>
      <c r="BN105" s="69">
        <f>SUM(BN207)/AU207*AU105</f>
        <v>12254.128882902796</v>
      </c>
      <c r="BO105" s="25"/>
      <c r="BP105" s="69">
        <f>SUM(BP207)/AW207*AW105</f>
        <v>41232.568318100995</v>
      </c>
      <c r="BQ105" s="69">
        <f>SUM(BQ207)/AX207*AX105</f>
        <v>27751.273142354785</v>
      </c>
      <c r="BR105" s="69">
        <f>SUM(BR207)/AY207*AY105</f>
        <v>7138.116136359281</v>
      </c>
      <c r="BS105" s="25"/>
      <c r="BT105" s="69">
        <f>SUM(BT207)/BA207*BA105</f>
        <v>0</v>
      </c>
      <c r="BU105" s="69">
        <f>SUM(BU207)/BB207*BB105</f>
        <v>0</v>
      </c>
      <c r="BV105" s="85">
        <f>SUM(BV207)/BC207*BC105</f>
        <v>0</v>
      </c>
      <c r="BW105" s="25"/>
      <c r="BX105" s="25">
        <f>SUM(BX207)/BE207*BE105</f>
        <v>0</v>
      </c>
      <c r="BY105" s="25">
        <f>SUM(BY207)/BF207*BF105</f>
        <v>0</v>
      </c>
      <c r="BZ105" s="25">
        <f>SUM(BZ207)/BG207*BG105</f>
        <v>0</v>
      </c>
      <c r="CA105" s="25"/>
      <c r="CB105" s="69">
        <f>SUM(CB207)/BI207*BI105</f>
        <v>4366.5277760873332</v>
      </c>
      <c r="CC105" s="69">
        <f>SUM(CC207)/BJ207*BJ105</f>
        <v>3828.7593021464563</v>
      </c>
      <c r="CD105" s="69">
        <f>SUM(CD207)/BK207*BK105</f>
        <v>606.81865283790569</v>
      </c>
      <c r="CE105" s="25"/>
      <c r="CF105" s="25"/>
      <c r="CG105" s="25"/>
      <c r="CH105" s="25"/>
      <c r="CI105" s="25"/>
      <c r="CJ105" s="25">
        <v>4</v>
      </c>
      <c r="CK105" s="25">
        <v>73596.89</v>
      </c>
      <c r="CL105" s="25">
        <v>18672.95</v>
      </c>
    </row>
    <row r="106" spans="1:94">
      <c r="A106" s="5">
        <v>93</v>
      </c>
      <c r="B106" s="5" t="s">
        <v>127</v>
      </c>
      <c r="C106" s="25"/>
      <c r="D106" s="25"/>
      <c r="E106" s="58">
        <v>42370</v>
      </c>
      <c r="F106" s="58">
        <v>42735</v>
      </c>
      <c r="G106" s="34" t="s">
        <v>273</v>
      </c>
      <c r="H106" s="25">
        <v>30600</v>
      </c>
      <c r="I106" s="34"/>
      <c r="J106" s="34" t="s">
        <v>273</v>
      </c>
      <c r="K106" s="69">
        <v>18256.52</v>
      </c>
      <c r="L106" s="70" t="s">
        <v>273</v>
      </c>
      <c r="M106" s="69">
        <f t="shared" si="8"/>
        <v>307060.83</v>
      </c>
      <c r="N106" s="69">
        <v>161556.84</v>
      </c>
      <c r="O106" s="69">
        <v>82849.440000000002</v>
      </c>
      <c r="P106" s="69">
        <v>62654.55</v>
      </c>
      <c r="Q106" s="69">
        <v>291825.15000000002</v>
      </c>
      <c r="R106" s="69">
        <f t="shared" si="11"/>
        <v>291825.15000000002</v>
      </c>
      <c r="S106" s="69"/>
      <c r="T106" s="69"/>
      <c r="U106" s="69"/>
      <c r="V106" s="69"/>
      <c r="W106" s="69"/>
      <c r="X106" s="69">
        <v>61600</v>
      </c>
      <c r="Y106" s="69"/>
      <c r="Z106" s="69">
        <f t="shared" si="7"/>
        <v>33492.200000000012</v>
      </c>
      <c r="AA106" s="60">
        <v>1438.3</v>
      </c>
      <c r="AB106" s="60">
        <f t="shared" si="10"/>
        <v>19.75</v>
      </c>
      <c r="AC106" s="60">
        <v>0</v>
      </c>
      <c r="AD106" s="60">
        <v>4.82</v>
      </c>
      <c r="AE106" s="60">
        <v>7.11</v>
      </c>
      <c r="AF106" s="60">
        <v>3.82</v>
      </c>
      <c r="AG106" s="60">
        <v>4</v>
      </c>
      <c r="AH106" s="25"/>
      <c r="AI106" s="25"/>
      <c r="AJ106" s="25"/>
      <c r="AK106" s="25"/>
      <c r="AL106" s="25"/>
      <c r="AM106" s="25"/>
      <c r="AN106" s="25">
        <v>60755.66</v>
      </c>
      <c r="AO106" s="25"/>
      <c r="AP106" s="25"/>
      <c r="AQ106" s="25">
        <v>117395.66</v>
      </c>
      <c r="AR106" s="25">
        <v>2932.27</v>
      </c>
      <c r="AS106" s="25">
        <v>102389.4</v>
      </c>
      <c r="AT106" s="25">
        <v>94546.72</v>
      </c>
      <c r="AU106" s="25">
        <v>16909.55</v>
      </c>
      <c r="AV106" s="25">
        <v>2923.989</v>
      </c>
      <c r="AW106" s="25">
        <v>62912.67</v>
      </c>
      <c r="AX106" s="25">
        <v>58704.97</v>
      </c>
      <c r="AY106" s="25">
        <v>10079.11</v>
      </c>
      <c r="AZ106" s="25">
        <v>320.67899999999997</v>
      </c>
      <c r="BA106" s="25">
        <v>511198.7</v>
      </c>
      <c r="BB106" s="25">
        <v>467137.84</v>
      </c>
      <c r="BC106" s="25">
        <v>89213.79</v>
      </c>
      <c r="BD106" s="25"/>
      <c r="BE106" s="25"/>
      <c r="BF106" s="25"/>
      <c r="BG106" s="25"/>
      <c r="BH106" s="25">
        <v>108.631</v>
      </c>
      <c r="BI106" s="25">
        <v>8306.92</v>
      </c>
      <c r="BJ106" s="25">
        <v>7778.16</v>
      </c>
      <c r="BK106" s="25">
        <v>1193.21</v>
      </c>
      <c r="BL106" s="69">
        <f>SUM(BL207)/AS207*AS106</f>
        <v>108489.96856857005</v>
      </c>
      <c r="BM106" s="69">
        <f>SUM(BM207)/AT207*AT106</f>
        <v>102490.75002053779</v>
      </c>
      <c r="BN106" s="69">
        <f>SUM(BN207)/AU207*AU106</f>
        <v>5993.5996240876029</v>
      </c>
      <c r="BO106" s="25"/>
      <c r="BP106" s="69">
        <f>SUM(BP207)/AW207*AW106</f>
        <v>64865.85269662214</v>
      </c>
      <c r="BQ106" s="69">
        <f>SUM(BQ207)/AX207*AX106</f>
        <v>57361.861046163183</v>
      </c>
      <c r="BR106" s="69">
        <f>SUM(BR207)/AY207*AY106</f>
        <v>3443.1268804833671</v>
      </c>
      <c r="BS106" s="25"/>
      <c r="BT106" s="69">
        <f>SUM(BT207)/BA207*BA106</f>
        <v>499557.18713077845</v>
      </c>
      <c r="BU106" s="69">
        <f>SUM(BU207)/BB207*BB106</f>
        <v>522406.3680270164</v>
      </c>
      <c r="BV106" s="85">
        <f>SUM(BV207)/BC207*BC106</f>
        <v>11169.446852202007</v>
      </c>
      <c r="BW106" s="25"/>
      <c r="BX106" s="25">
        <f>SUM(BX207)/BE207*BE106</f>
        <v>0</v>
      </c>
      <c r="BY106" s="25">
        <f>SUM(BY207)/BF207*BF106</f>
        <v>0</v>
      </c>
      <c r="BZ106" s="25">
        <f>SUM(BZ207)/BG207*BG106</f>
        <v>0</v>
      </c>
      <c r="CA106" s="25"/>
      <c r="CB106" s="69">
        <f>SUM(CB207)/BI207*BI106</f>
        <v>8340.0925497648714</v>
      </c>
      <c r="CC106" s="69">
        <f>SUM(CC207)/BJ207*BJ106</f>
        <v>7703.6324832074806</v>
      </c>
      <c r="CD106" s="69">
        <f>SUM(CD207)/BK207*BK106</f>
        <v>471.25959019077703</v>
      </c>
      <c r="CE106" s="25"/>
      <c r="CF106" s="25"/>
      <c r="CG106" s="25"/>
      <c r="CH106" s="25"/>
      <c r="CI106" s="25"/>
      <c r="CJ106" s="25">
        <v>1</v>
      </c>
      <c r="CK106" s="25">
        <v>33204.370000000003</v>
      </c>
      <c r="CL106" s="25">
        <v>11285.17</v>
      </c>
    </row>
    <row r="107" spans="1:94">
      <c r="A107" s="5">
        <v>94</v>
      </c>
      <c r="B107" s="5" t="s">
        <v>128</v>
      </c>
      <c r="C107" s="25"/>
      <c r="D107" s="25"/>
      <c r="E107" s="58">
        <v>42370</v>
      </c>
      <c r="F107" s="58">
        <v>42735</v>
      </c>
      <c r="G107" s="34" t="s">
        <v>273</v>
      </c>
      <c r="H107" s="25">
        <v>24900</v>
      </c>
      <c r="I107" s="34"/>
      <c r="J107" s="34" t="s">
        <v>273</v>
      </c>
      <c r="K107" s="69">
        <v>4248.5</v>
      </c>
      <c r="L107" s="70" t="s">
        <v>273</v>
      </c>
      <c r="M107" s="69">
        <f t="shared" si="8"/>
        <v>90538.58</v>
      </c>
      <c r="N107" s="69">
        <v>47532.31</v>
      </c>
      <c r="O107" s="69">
        <v>22079.58</v>
      </c>
      <c r="P107" s="69">
        <v>20926.689999999999</v>
      </c>
      <c r="Q107" s="69">
        <v>82788.479999999996</v>
      </c>
      <c r="R107" s="69">
        <f t="shared" si="11"/>
        <v>82788.479999999996</v>
      </c>
      <c r="S107" s="69"/>
      <c r="T107" s="69"/>
      <c r="U107" s="69"/>
      <c r="V107" s="69"/>
      <c r="W107" s="69"/>
      <c r="X107" s="69">
        <v>40500</v>
      </c>
      <c r="Y107" s="69"/>
      <c r="Z107" s="69">
        <f t="shared" si="7"/>
        <v>11998.600000000006</v>
      </c>
      <c r="AA107" s="60">
        <v>480.41</v>
      </c>
      <c r="AB107" s="60">
        <f t="shared" si="10"/>
        <v>18.59</v>
      </c>
      <c r="AC107" s="60">
        <v>0</v>
      </c>
      <c r="AD107" s="60">
        <v>3.65</v>
      </c>
      <c r="AE107" s="60">
        <v>7.12</v>
      </c>
      <c r="AF107" s="60">
        <v>3.82</v>
      </c>
      <c r="AG107" s="60">
        <v>4</v>
      </c>
      <c r="AH107" s="25"/>
      <c r="AI107" s="25"/>
      <c r="AJ107" s="25"/>
      <c r="AK107" s="25"/>
      <c r="AL107" s="25"/>
      <c r="AM107" s="25"/>
      <c r="AN107" s="25">
        <v>2131.04</v>
      </c>
      <c r="AO107" s="25"/>
      <c r="AP107" s="25"/>
      <c r="AQ107" s="25">
        <v>6176.73</v>
      </c>
      <c r="AR107" s="25">
        <v>940.14</v>
      </c>
      <c r="AS107" s="25">
        <v>32781.879999999997</v>
      </c>
      <c r="AT107" s="25">
        <v>30309.040000000001</v>
      </c>
      <c r="AU107" s="25">
        <v>3659.11</v>
      </c>
      <c r="AV107" s="25">
        <v>936.36</v>
      </c>
      <c r="AW107" s="25">
        <v>20131.740000000002</v>
      </c>
      <c r="AX107" s="25">
        <v>18816.75</v>
      </c>
      <c r="AY107" s="25">
        <v>2091.0700000000002</v>
      </c>
      <c r="AZ107" s="25">
        <v>0</v>
      </c>
      <c r="BA107" s="25">
        <v>0</v>
      </c>
      <c r="BB107" s="25">
        <v>0</v>
      </c>
      <c r="BC107" s="25">
        <v>0</v>
      </c>
      <c r="BD107" s="25"/>
      <c r="BE107" s="25"/>
      <c r="BF107" s="25"/>
      <c r="BG107" s="25"/>
      <c r="BH107" s="25">
        <v>55.404000000000003</v>
      </c>
      <c r="BI107" s="25">
        <v>4235.16</v>
      </c>
      <c r="BJ107" s="25">
        <v>3977.3</v>
      </c>
      <c r="BK107" s="25">
        <v>426.55</v>
      </c>
      <c r="BL107" s="69">
        <f>SUM(BL207)/AS207*AS107</f>
        <v>34735.091042809465</v>
      </c>
      <c r="BM107" s="69">
        <f>SUM(BM207)/AT207*AT107</f>
        <v>32855.674337538949</v>
      </c>
      <c r="BN107" s="69">
        <f>SUM(BN207)/AU207*AU107</f>
        <v>1296.9736226271659</v>
      </c>
      <c r="BO107" s="25"/>
      <c r="BP107" s="69">
        <f>SUM(BP207)/AW207*AW107</f>
        <v>20756.748702076955</v>
      </c>
      <c r="BQ107" s="69">
        <f>SUM(BQ207)/AX207*AX107</f>
        <v>18386.24223537447</v>
      </c>
      <c r="BR107" s="69">
        <f>SUM(BR207)/AY207*AY107</f>
        <v>714.33086115464107</v>
      </c>
      <c r="BS107" s="25"/>
      <c r="BT107" s="69">
        <f>SUM(BT207)/BA207*BA107</f>
        <v>0</v>
      </c>
      <c r="BU107" s="69">
        <f>SUM(BU207)/BB207*BB107</f>
        <v>0</v>
      </c>
      <c r="BV107" s="85">
        <f>SUM(BV207)/BC207*BC107</f>
        <v>0</v>
      </c>
      <c r="BW107" s="25"/>
      <c r="BX107" s="25">
        <f>SUM(BX207)/BE207*BE107</f>
        <v>0</v>
      </c>
      <c r="BY107" s="25">
        <f>SUM(BY207)/BF207*BF107</f>
        <v>0</v>
      </c>
      <c r="BZ107" s="25">
        <f>SUM(BZ207)/BG207*BG107</f>
        <v>0</v>
      </c>
      <c r="CA107" s="25"/>
      <c r="CB107" s="69">
        <f>SUM(CB207)/BI207*BI107</f>
        <v>4252.0725326670045</v>
      </c>
      <c r="CC107" s="69">
        <f>SUM(CC207)/BJ207*BJ107</f>
        <v>3939.1909494611982</v>
      </c>
      <c r="CD107" s="69">
        <f>SUM(CD207)/BK207*BK107</f>
        <v>168.46638747234428</v>
      </c>
      <c r="CE107" s="25"/>
      <c r="CF107" s="25"/>
      <c r="CG107" s="25"/>
      <c r="CH107" s="25"/>
      <c r="CI107" s="25"/>
      <c r="CJ107" s="25">
        <v>1</v>
      </c>
      <c r="CK107" s="25">
        <v>2090.06</v>
      </c>
      <c r="CL107" s="25">
        <v>2090.06</v>
      </c>
    </row>
    <row r="108" spans="1:94">
      <c r="A108" s="5">
        <v>95</v>
      </c>
      <c r="B108" s="5" t="s">
        <v>129</v>
      </c>
      <c r="C108" s="25"/>
      <c r="D108" s="25"/>
      <c r="E108" s="58">
        <v>42370</v>
      </c>
      <c r="F108" s="58">
        <v>42735</v>
      </c>
      <c r="G108" s="34" t="s">
        <v>273</v>
      </c>
      <c r="H108" s="25">
        <v>29200</v>
      </c>
      <c r="I108" s="34"/>
      <c r="J108" s="34" t="s">
        <v>273</v>
      </c>
      <c r="K108" s="69">
        <v>65760.67</v>
      </c>
      <c r="L108" s="70" t="s">
        <v>273</v>
      </c>
      <c r="M108" s="69">
        <f t="shared" si="8"/>
        <v>116771.22</v>
      </c>
      <c r="N108" s="69">
        <v>60853.61</v>
      </c>
      <c r="O108" s="69">
        <v>29126.33</v>
      </c>
      <c r="P108" s="69">
        <v>26791.279999999999</v>
      </c>
      <c r="Q108" s="69">
        <v>93537.41</v>
      </c>
      <c r="R108" s="69">
        <f t="shared" si="11"/>
        <v>93537.41</v>
      </c>
      <c r="S108" s="69"/>
      <c r="T108" s="69"/>
      <c r="U108" s="69"/>
      <c r="V108" s="69"/>
      <c r="W108" s="69"/>
      <c r="X108" s="69">
        <v>-2800</v>
      </c>
      <c r="Y108" s="69"/>
      <c r="Z108" s="69">
        <f t="shared" si="7"/>
        <v>88994.48000000001</v>
      </c>
      <c r="AA108" s="60">
        <v>568.80999999999995</v>
      </c>
      <c r="AB108" s="60">
        <f t="shared" si="10"/>
        <v>19.96</v>
      </c>
      <c r="AC108" s="60">
        <v>0</v>
      </c>
      <c r="AD108" s="60">
        <v>3.65</v>
      </c>
      <c r="AE108" s="60">
        <v>8.49</v>
      </c>
      <c r="AF108" s="60">
        <v>3.82</v>
      </c>
      <c r="AG108" s="60">
        <v>4</v>
      </c>
      <c r="AH108" s="25"/>
      <c r="AI108" s="25"/>
      <c r="AJ108" s="25"/>
      <c r="AK108" s="25"/>
      <c r="AL108" s="25"/>
      <c r="AM108" s="25"/>
      <c r="AN108" s="25">
        <v>28458.26</v>
      </c>
      <c r="AO108" s="25"/>
      <c r="AP108" s="25"/>
      <c r="AQ108" s="25">
        <v>30885.37</v>
      </c>
      <c r="AR108" s="25">
        <v>1287.5899999999999</v>
      </c>
      <c r="AS108" s="25">
        <v>44915.41</v>
      </c>
      <c r="AT108" s="25">
        <v>43168.03</v>
      </c>
      <c r="AU108" s="25">
        <v>18530.43</v>
      </c>
      <c r="AV108" s="25">
        <v>1277.884</v>
      </c>
      <c r="AW108" s="25">
        <v>27475.200000000001</v>
      </c>
      <c r="AX108" s="25">
        <v>26833.01</v>
      </c>
      <c r="AY108" s="25">
        <v>10268.540000000001</v>
      </c>
      <c r="AZ108" s="25">
        <v>0</v>
      </c>
      <c r="BA108" s="25">
        <v>0</v>
      </c>
      <c r="BB108" s="25">
        <v>0</v>
      </c>
      <c r="BC108" s="25">
        <v>0</v>
      </c>
      <c r="BD108" s="25"/>
      <c r="BE108" s="25"/>
      <c r="BF108" s="25"/>
      <c r="BG108" s="25"/>
      <c r="BH108" s="25">
        <v>82.6</v>
      </c>
      <c r="BI108" s="25">
        <v>6314.03</v>
      </c>
      <c r="BJ108" s="25">
        <v>6276.49</v>
      </c>
      <c r="BK108" s="25">
        <v>2086.4</v>
      </c>
      <c r="BL108" s="69">
        <f>SUM(BL207)/AS207*AS108</f>
        <v>47591.561422807812</v>
      </c>
      <c r="BM108" s="69">
        <f>SUM(BM207)/AT207*AT108</f>
        <v>46795.105865217483</v>
      </c>
      <c r="BN108" s="69">
        <f>SUM(BN207)/AU207*AU108</f>
        <v>6568.1214628527459</v>
      </c>
      <c r="BO108" s="25"/>
      <c r="BP108" s="69">
        <f>SUM(BP207)/AW207*AW108</f>
        <v>28328.193287778638</v>
      </c>
      <c r="BQ108" s="69">
        <f>SUM(BQ207)/AX207*AX108</f>
        <v>26219.098503419849</v>
      </c>
      <c r="BR108" s="69">
        <f>SUM(BR207)/AY207*AY108</f>
        <v>3507.8381025029666</v>
      </c>
      <c r="BS108" s="25"/>
      <c r="BT108" s="69">
        <f>SUM(BT207)/BA207*BA108</f>
        <v>0</v>
      </c>
      <c r="BU108" s="69">
        <f>SUM(BU207)/BB207*BB108</f>
        <v>0</v>
      </c>
      <c r="BV108" s="85">
        <f>SUM(BV207)/BC207*BC108</f>
        <v>0</v>
      </c>
      <c r="BW108" s="25"/>
      <c r="BX108" s="25">
        <f>SUM(BX207)/BE207*BE108</f>
        <v>0</v>
      </c>
      <c r="BY108" s="25">
        <f>SUM(BY207)/BF207*BF108</f>
        <v>0</v>
      </c>
      <c r="BZ108" s="25">
        <f>SUM(BZ207)/BG207*BG108</f>
        <v>0</v>
      </c>
      <c r="CA108" s="25"/>
      <c r="CB108" s="69">
        <f>SUM(CB207)/BI207*BI108</f>
        <v>6339.2442159057618</v>
      </c>
      <c r="CC108" s="69">
        <f>SUM(CC207)/BJ207*BJ108</f>
        <v>6216.3509421928729</v>
      </c>
      <c r="CD108" s="69">
        <f>SUM(CD207)/BK207*BK108</f>
        <v>824.02595433665249</v>
      </c>
      <c r="CE108" s="25"/>
      <c r="CF108" s="25"/>
      <c r="CG108" s="25"/>
      <c r="CH108" s="25"/>
      <c r="CI108" s="25"/>
      <c r="CJ108" s="25">
        <v>4</v>
      </c>
      <c r="CK108" s="25">
        <v>45146.75</v>
      </c>
      <c r="CL108" s="25">
        <v>19489.34</v>
      </c>
    </row>
    <row r="109" spans="1:94">
      <c r="A109" s="5">
        <v>96</v>
      </c>
      <c r="B109" s="5" t="s">
        <v>130</v>
      </c>
      <c r="C109" s="25"/>
      <c r="D109" s="25"/>
      <c r="E109" s="58">
        <v>42370</v>
      </c>
      <c r="F109" s="58">
        <v>42735</v>
      </c>
      <c r="G109" s="34" t="s">
        <v>273</v>
      </c>
      <c r="H109" s="25">
        <v>0</v>
      </c>
      <c r="I109" s="34"/>
      <c r="J109" s="34" t="s">
        <v>273</v>
      </c>
      <c r="K109" s="69">
        <v>1260.05</v>
      </c>
      <c r="L109" s="70" t="s">
        <v>273</v>
      </c>
      <c r="M109" s="69">
        <f t="shared" si="8"/>
        <v>59122.080000000002</v>
      </c>
      <c r="N109" s="69">
        <v>31019.82</v>
      </c>
      <c r="O109" s="69">
        <v>16001.28</v>
      </c>
      <c r="P109" s="69">
        <v>12100.98</v>
      </c>
      <c r="Q109" s="69">
        <v>55523.79</v>
      </c>
      <c r="R109" s="69">
        <f>SUM(Q109)</f>
        <v>55523.79</v>
      </c>
      <c r="S109" s="69"/>
      <c r="T109" s="69"/>
      <c r="U109" s="69"/>
      <c r="V109" s="69"/>
      <c r="W109" s="69"/>
      <c r="X109" s="69">
        <v>15600</v>
      </c>
      <c r="Y109" s="69"/>
      <c r="Z109" s="69">
        <f t="shared" si="7"/>
        <v>4858.3400000000038</v>
      </c>
      <c r="AA109" s="60">
        <v>277.8</v>
      </c>
      <c r="AB109" s="60">
        <f t="shared" si="10"/>
        <v>20.22</v>
      </c>
      <c r="AC109" s="60">
        <v>0</v>
      </c>
      <c r="AD109" s="60">
        <v>4.7300000000000004</v>
      </c>
      <c r="AE109" s="60">
        <v>7.67</v>
      </c>
      <c r="AF109" s="60">
        <v>3.82</v>
      </c>
      <c r="AG109" s="60">
        <v>4</v>
      </c>
      <c r="AH109" s="25"/>
      <c r="AI109" s="25"/>
      <c r="AJ109" s="25"/>
      <c r="AK109" s="25"/>
      <c r="AL109" s="25"/>
      <c r="AM109" s="25"/>
      <c r="AN109" s="25">
        <v>5069.54</v>
      </c>
      <c r="AO109" s="25"/>
      <c r="AP109" s="25"/>
      <c r="AQ109" s="25">
        <v>17921.09</v>
      </c>
      <c r="AR109" s="25">
        <v>640.46</v>
      </c>
      <c r="AS109" s="25">
        <v>22371.18</v>
      </c>
      <c r="AT109" s="25">
        <v>31327.97</v>
      </c>
      <c r="AU109" s="25">
        <v>1802.54</v>
      </c>
      <c r="AV109" s="25">
        <v>638.12900000000002</v>
      </c>
      <c r="AW109" s="25">
        <v>13730.89</v>
      </c>
      <c r="AX109" s="25">
        <v>13195.86</v>
      </c>
      <c r="AY109" s="25">
        <v>1031.8</v>
      </c>
      <c r="AZ109" s="25">
        <v>66.492000000000004</v>
      </c>
      <c r="BA109" s="25">
        <v>105994.75</v>
      </c>
      <c r="BB109" s="25">
        <v>94802.66</v>
      </c>
      <c r="BC109" s="25">
        <v>14928.09</v>
      </c>
      <c r="BD109" s="25"/>
      <c r="BE109" s="25"/>
      <c r="BF109" s="25"/>
      <c r="BG109" s="25"/>
      <c r="BH109" s="25">
        <v>27.370999999999999</v>
      </c>
      <c r="BI109" s="25">
        <v>2091.65</v>
      </c>
      <c r="BJ109" s="25">
        <v>2010.43</v>
      </c>
      <c r="BK109" s="25">
        <v>158.66</v>
      </c>
      <c r="BL109" s="69">
        <f>SUM(BL207)/AS207*AS109</f>
        <v>23704.100376033293</v>
      </c>
      <c r="BM109" s="69">
        <f>SUM(BM207)/AT207*AT109</f>
        <v>33960.21714894929</v>
      </c>
      <c r="BN109" s="69">
        <f>SUM(BN207)/AU207*AU109</f>
        <v>638.91132918397409</v>
      </c>
      <c r="BO109" s="25"/>
      <c r="BP109" s="69">
        <f>SUM(BP207)/AW207*AW109</f>
        <v>14157.178325661936</v>
      </c>
      <c r="BQ109" s="69">
        <f>SUM(BQ207)/AX207*AX109</f>
        <v>12893.952380941902</v>
      </c>
      <c r="BR109" s="69">
        <f>SUM(BR207)/AY207*AY109</f>
        <v>352.47341434737172</v>
      </c>
      <c r="BS109" s="25"/>
      <c r="BT109" s="69">
        <f>SUM(BT207)/BA207*BA109</f>
        <v>103580.93469453283</v>
      </c>
      <c r="BU109" s="69">
        <f>SUM(BU207)/BB207*BB109</f>
        <v>106019.05700874094</v>
      </c>
      <c r="BV109" s="85">
        <f>SUM(BV207)/BC207*BC109</f>
        <v>1868.9768460670516</v>
      </c>
      <c r="BW109" s="25"/>
      <c r="BX109" s="25">
        <f>SUM(BX207)/BE207*BE109</f>
        <v>0</v>
      </c>
      <c r="BY109" s="25">
        <f>SUM(BY207)/BF207*BF109</f>
        <v>0</v>
      </c>
      <c r="BZ109" s="25">
        <f>SUM(BZ207)/BG207*BG109</f>
        <v>0</v>
      </c>
      <c r="CA109" s="25"/>
      <c r="CB109" s="69">
        <f>SUM(CB207)/BI207*BI109</f>
        <v>2100.0027184221944</v>
      </c>
      <c r="CC109" s="69">
        <f>SUM(CC207)/BJ207*BJ109</f>
        <v>1991.1667866455325</v>
      </c>
      <c r="CD109" s="69">
        <f>SUM(CD207)/BK207*BK109</f>
        <v>62.662939951616792</v>
      </c>
      <c r="CE109" s="25"/>
      <c r="CF109" s="25"/>
      <c r="CG109" s="25"/>
      <c r="CH109" s="25"/>
      <c r="CI109" s="25"/>
      <c r="CJ109" s="25"/>
      <c r="CK109" s="25"/>
      <c r="CL109" s="25"/>
    </row>
    <row r="110" spans="1:94">
      <c r="A110" s="5">
        <v>97</v>
      </c>
      <c r="B110" s="5" t="s">
        <v>131</v>
      </c>
      <c r="C110" s="25"/>
      <c r="D110" s="25"/>
      <c r="E110" s="58">
        <v>42370</v>
      </c>
      <c r="F110" s="58">
        <v>42735</v>
      </c>
      <c r="G110" s="34" t="s">
        <v>273</v>
      </c>
      <c r="H110" s="25">
        <v>54900</v>
      </c>
      <c r="I110" s="34"/>
      <c r="J110" s="34" t="s">
        <v>273</v>
      </c>
      <c r="K110" s="69">
        <v>60912.53</v>
      </c>
      <c r="L110" s="70" t="s">
        <v>273</v>
      </c>
      <c r="M110" s="69">
        <f>SUM(N110:P110)</f>
        <v>196298.88</v>
      </c>
      <c r="N110" s="69">
        <v>97060.86</v>
      </c>
      <c r="O110" s="69">
        <v>56505.599999999999</v>
      </c>
      <c r="P110" s="69">
        <v>42732.42</v>
      </c>
      <c r="Q110" s="69">
        <v>191197.88</v>
      </c>
      <c r="R110" s="69">
        <f t="shared" si="11"/>
        <v>191197.88</v>
      </c>
      <c r="S110" s="69"/>
      <c r="T110" s="69"/>
      <c r="U110" s="69"/>
      <c r="V110" s="69"/>
      <c r="W110" s="69"/>
      <c r="X110" s="69">
        <v>58700</v>
      </c>
      <c r="Y110" s="69"/>
      <c r="Z110" s="69">
        <f t="shared" si="7"/>
        <v>66013.53</v>
      </c>
      <c r="AA110" s="60">
        <v>981</v>
      </c>
      <c r="AB110" s="60">
        <f t="shared" si="10"/>
        <v>18.48</v>
      </c>
      <c r="AC110" s="60">
        <v>0</v>
      </c>
      <c r="AD110" s="60">
        <v>3.65</v>
      </c>
      <c r="AE110" s="60">
        <v>7.01</v>
      </c>
      <c r="AF110" s="60">
        <v>3.82</v>
      </c>
      <c r="AG110" s="60">
        <v>4</v>
      </c>
      <c r="AH110" s="25"/>
      <c r="AI110" s="25"/>
      <c r="AJ110" s="25"/>
      <c r="AK110" s="25"/>
      <c r="AL110" s="25"/>
      <c r="AM110" s="25"/>
      <c r="AN110" s="25">
        <v>35302.769999999997</v>
      </c>
      <c r="AO110" s="25"/>
      <c r="AP110" s="25"/>
      <c r="AQ110" s="25">
        <v>54459.43</v>
      </c>
      <c r="AR110" s="25">
        <v>2980.11</v>
      </c>
      <c r="AS110" s="25">
        <v>103648.15</v>
      </c>
      <c r="AT110" s="25">
        <v>91891.32</v>
      </c>
      <c r="AU110" s="25">
        <v>33765.379999999997</v>
      </c>
      <c r="AV110" s="25">
        <v>2974.8090000000002</v>
      </c>
      <c r="AW110" s="25">
        <v>63890.93</v>
      </c>
      <c r="AX110" s="25">
        <v>57087.35</v>
      </c>
      <c r="AY110" s="25">
        <v>18902.259999999998</v>
      </c>
      <c r="AZ110" s="25">
        <v>0</v>
      </c>
      <c r="BA110" s="25">
        <v>0</v>
      </c>
      <c r="BB110" s="25">
        <v>0</v>
      </c>
      <c r="BC110" s="25">
        <v>0</v>
      </c>
      <c r="BD110" s="25"/>
      <c r="BE110" s="25"/>
      <c r="BF110" s="25"/>
      <c r="BG110" s="25"/>
      <c r="BH110" s="25">
        <v>102.169</v>
      </c>
      <c r="BI110" s="25">
        <v>7811.37</v>
      </c>
      <c r="BJ110" s="25">
        <v>7215.12</v>
      </c>
      <c r="BK110" s="25">
        <v>1791.79</v>
      </c>
      <c r="BL110" s="69">
        <f>SUM(BL207)/AS207*AS110</f>
        <v>109823.71745210378</v>
      </c>
      <c r="BM110" s="69">
        <f>SUM(BM207)/AT207*AT110</f>
        <v>99612.237285198731</v>
      </c>
      <c r="BN110" s="69">
        <f>SUM(BN207)/AU207*AU110</f>
        <v>11968.15816359247</v>
      </c>
      <c r="BO110" s="25"/>
      <c r="BP110" s="69">
        <f>SUM(BP207)/AW207*AW110</f>
        <v>65874.483693510323</v>
      </c>
      <c r="BQ110" s="69">
        <f>SUM(BQ207)/AX207*AX110</f>
        <v>55781.2505175232</v>
      </c>
      <c r="BR110" s="69">
        <f>SUM(BR207)/AY207*AY110</f>
        <v>6457.2050020175911</v>
      </c>
      <c r="BS110" s="25"/>
      <c r="BT110" s="69">
        <f>SUM(BT207)/BA207*BA110</f>
        <v>0</v>
      </c>
      <c r="BU110" s="69">
        <f>SUM(BU207)/BB207*BB110</f>
        <v>0</v>
      </c>
      <c r="BV110" s="85">
        <f>SUM(BV207)/BC207*BC110</f>
        <v>0</v>
      </c>
      <c r="BW110" s="25"/>
      <c r="BX110" s="25">
        <f>SUM(BX207)/BE207*BE110</f>
        <v>0</v>
      </c>
      <c r="BY110" s="25">
        <f>SUM(BY207)/BF207*BF110</f>
        <v>0</v>
      </c>
      <c r="BZ110" s="25">
        <f>SUM(BZ207)/BG207*BG110</f>
        <v>0</v>
      </c>
      <c r="CA110" s="25"/>
      <c r="CB110" s="69">
        <f>SUM(CB207)/BI207*BI110</f>
        <v>7842.5636385636099</v>
      </c>
      <c r="CC110" s="69">
        <f>SUM(CC207)/BJ207*BJ110</f>
        <v>7145.9873289106881</v>
      </c>
      <c r="CD110" s="69">
        <f>SUM(CD207)/BK207*BK110</f>
        <v>707.6694136890676</v>
      </c>
      <c r="CE110" s="25"/>
      <c r="CF110" s="25"/>
      <c r="CG110" s="25"/>
      <c r="CH110" s="25"/>
      <c r="CI110" s="25"/>
      <c r="CJ110" s="25">
        <v>1</v>
      </c>
      <c r="CK110" s="25">
        <v>26807.48</v>
      </c>
      <c r="CL110" s="25">
        <v>11359.77</v>
      </c>
    </row>
    <row r="111" spans="1:94">
      <c r="A111" s="5">
        <v>98</v>
      </c>
      <c r="B111" s="5" t="s">
        <v>24</v>
      </c>
      <c r="C111" s="25"/>
      <c r="D111" s="25"/>
      <c r="E111" s="58">
        <v>42370</v>
      </c>
      <c r="F111" s="58">
        <v>42735</v>
      </c>
      <c r="G111" s="34" t="s">
        <v>273</v>
      </c>
      <c r="H111" s="25">
        <v>102300</v>
      </c>
      <c r="I111" s="34"/>
      <c r="J111" s="34" t="s">
        <v>273</v>
      </c>
      <c r="K111" s="69">
        <v>142288.69</v>
      </c>
      <c r="L111" s="70" t="s">
        <v>273</v>
      </c>
      <c r="M111" s="69">
        <f t="shared" ref="M111:M123" si="12">SUM(N111:P111)</f>
        <v>247564.97999999998</v>
      </c>
      <c r="N111" s="69">
        <v>122409.96</v>
      </c>
      <c r="O111" s="69">
        <v>71262.720000000001</v>
      </c>
      <c r="P111" s="69">
        <v>53892.3</v>
      </c>
      <c r="Q111" s="69">
        <v>239176.25</v>
      </c>
      <c r="R111" s="69">
        <f t="shared" si="11"/>
        <v>239176.25</v>
      </c>
      <c r="S111" s="69"/>
      <c r="T111" s="69"/>
      <c r="U111" s="69"/>
      <c r="V111" s="69"/>
      <c r="W111" s="69"/>
      <c r="X111" s="69">
        <v>98100</v>
      </c>
      <c r="Y111" s="69"/>
      <c r="Z111" s="69">
        <f t="shared" si="7"/>
        <v>150677.41999999998</v>
      </c>
      <c r="AA111" s="60">
        <v>1237.2</v>
      </c>
      <c r="AB111" s="60">
        <f t="shared" si="10"/>
        <v>18.740000000000002</v>
      </c>
      <c r="AC111" s="60">
        <v>0</v>
      </c>
      <c r="AD111" s="60">
        <v>3.65</v>
      </c>
      <c r="AE111" s="60">
        <v>7.27</v>
      </c>
      <c r="AF111" s="60">
        <v>3.82</v>
      </c>
      <c r="AG111" s="60">
        <v>4</v>
      </c>
      <c r="AH111" s="25"/>
      <c r="AI111" s="25"/>
      <c r="AJ111" s="25"/>
      <c r="AK111" s="25"/>
      <c r="AL111" s="25"/>
      <c r="AM111" s="25"/>
      <c r="AN111" s="25">
        <v>105779.69</v>
      </c>
      <c r="AO111" s="25"/>
      <c r="AP111" s="25"/>
      <c r="AQ111" s="25">
        <v>142485.87</v>
      </c>
      <c r="AR111" s="25">
        <v>3426.82</v>
      </c>
      <c r="AS111" s="25">
        <v>119517.56</v>
      </c>
      <c r="AT111" s="25">
        <v>97379.82</v>
      </c>
      <c r="AU111" s="25">
        <v>85103.71</v>
      </c>
      <c r="AV111" s="25">
        <v>3418.7020000000002</v>
      </c>
      <c r="AW111" s="25">
        <v>73570.070000000007</v>
      </c>
      <c r="AX111" s="25">
        <v>60182.19</v>
      </c>
      <c r="AY111" s="25">
        <v>52000.95</v>
      </c>
      <c r="AZ111" s="25">
        <v>0</v>
      </c>
      <c r="BA111" s="25">
        <v>0</v>
      </c>
      <c r="BB111" s="25">
        <v>0</v>
      </c>
      <c r="BC111" s="25">
        <v>0</v>
      </c>
      <c r="BD111" s="25"/>
      <c r="BE111" s="25"/>
      <c r="BF111" s="25"/>
      <c r="BG111" s="25"/>
      <c r="BH111" s="25">
        <v>104.756</v>
      </c>
      <c r="BI111" s="25">
        <v>8007.36</v>
      </c>
      <c r="BJ111" s="25">
        <v>6826.8</v>
      </c>
      <c r="BK111" s="25">
        <v>5381.21</v>
      </c>
      <c r="BL111" s="69">
        <f>SUM(BL207)/AS207*AS111</f>
        <v>126638.65915604727</v>
      </c>
      <c r="BM111" s="69">
        <f>SUM(BM207)/AT207*AT111</f>
        <v>105561.89351322781</v>
      </c>
      <c r="BN111" s="69">
        <f>SUM(BN207)/AU207*AU111</f>
        <v>30165.058458945416</v>
      </c>
      <c r="BO111" s="25"/>
      <c r="BP111" s="69">
        <f>SUM(BP207)/AW207*AW111</f>
        <v>75854.121649902634</v>
      </c>
      <c r="BQ111" s="69">
        <f>SUM(BQ207)/AX207*AX111</f>
        <v>58805.283781488884</v>
      </c>
      <c r="BR111" s="69">
        <f>SUM(BR207)/AY207*AY111</f>
        <v>17764.055433036403</v>
      </c>
      <c r="BS111" s="25"/>
      <c r="BT111" s="69">
        <f>SUM(BT207)/BA207*BA111</f>
        <v>0</v>
      </c>
      <c r="BU111" s="69">
        <f>SUM(BU207)/BB207*BB111</f>
        <v>0</v>
      </c>
      <c r="BV111" s="85">
        <f>SUM(BV207)/BC207*BC111</f>
        <v>0</v>
      </c>
      <c r="BW111" s="25"/>
      <c r="BX111" s="25">
        <f>SUM(BX207)/BE207*BE111</f>
        <v>0</v>
      </c>
      <c r="BY111" s="25">
        <f>SUM(BY207)/BF207*BF111</f>
        <v>0</v>
      </c>
      <c r="BZ111" s="25">
        <f>SUM(BZ207)/BG207*BG111</f>
        <v>0</v>
      </c>
      <c r="CA111" s="25"/>
      <c r="CB111" s="69">
        <f>SUM(CB207)/BI207*BI111</f>
        <v>8039.3362978438745</v>
      </c>
      <c r="CC111" s="69">
        <f>SUM(CC207)/BJ207*BJ111</f>
        <v>6761.3880707469152</v>
      </c>
      <c r="CD111" s="69">
        <f>SUM(CD207)/BK207*BK111</f>
        <v>2125.3147554332522</v>
      </c>
      <c r="CE111" s="25"/>
      <c r="CF111" s="25"/>
      <c r="CG111" s="25"/>
      <c r="CH111" s="25"/>
      <c r="CI111" s="25"/>
      <c r="CJ111" s="25">
        <v>9</v>
      </c>
      <c r="CK111" s="25">
        <v>164138.59</v>
      </c>
      <c r="CL111" s="25">
        <v>78056.259999999995</v>
      </c>
    </row>
    <row r="112" spans="1:94">
      <c r="A112" s="5">
        <v>99</v>
      </c>
      <c r="B112" s="5" t="s">
        <v>132</v>
      </c>
      <c r="C112" s="25"/>
      <c r="D112" s="25"/>
      <c r="E112" s="58">
        <v>42370</v>
      </c>
      <c r="F112" s="58">
        <v>42735</v>
      </c>
      <c r="G112" s="34" t="s">
        <v>273</v>
      </c>
      <c r="H112" s="25">
        <v>3800</v>
      </c>
      <c r="I112" s="34"/>
      <c r="J112" s="34" t="s">
        <v>273</v>
      </c>
      <c r="K112" s="69">
        <v>2753.33</v>
      </c>
      <c r="L112" s="70" t="s">
        <v>273</v>
      </c>
      <c r="M112" s="69">
        <f t="shared" si="12"/>
        <v>21724.62</v>
      </c>
      <c r="N112" s="69">
        <v>7641.66</v>
      </c>
      <c r="O112" s="69">
        <v>6821.4</v>
      </c>
      <c r="P112" s="69">
        <v>7261.56</v>
      </c>
      <c r="Q112" s="69">
        <v>19293.13</v>
      </c>
      <c r="R112" s="69">
        <f t="shared" si="11"/>
        <v>19293.13</v>
      </c>
      <c r="S112" s="69"/>
      <c r="T112" s="69"/>
      <c r="U112" s="69"/>
      <c r="V112" s="69"/>
      <c r="W112" s="69"/>
      <c r="X112" s="69">
        <v>2500</v>
      </c>
      <c r="Y112" s="69"/>
      <c r="Z112" s="69">
        <f t="shared" si="7"/>
        <v>5184.8199999999961</v>
      </c>
      <c r="AA112" s="60">
        <v>166.7</v>
      </c>
      <c r="AB112" s="60">
        <f t="shared" si="10"/>
        <v>12.64</v>
      </c>
      <c r="AC112" s="60">
        <v>0</v>
      </c>
      <c r="AD112" s="60">
        <v>1.55</v>
      </c>
      <c r="AE112" s="60">
        <v>3.27</v>
      </c>
      <c r="AF112" s="60">
        <v>3.82</v>
      </c>
      <c r="AG112" s="60">
        <v>4</v>
      </c>
      <c r="AH112" s="25"/>
      <c r="AI112" s="25"/>
      <c r="AJ112" s="25"/>
      <c r="AK112" s="25"/>
      <c r="AL112" s="25"/>
      <c r="AM112" s="25"/>
      <c r="AN112" s="25">
        <v>269.77</v>
      </c>
      <c r="AO112" s="25"/>
      <c r="AP112" s="25"/>
      <c r="AQ112" s="25">
        <v>432.94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5"/>
      <c r="BE112" s="25"/>
      <c r="BF112" s="25"/>
      <c r="BG112" s="25"/>
      <c r="BH112" s="25">
        <v>25.611000000000001</v>
      </c>
      <c r="BI112" s="25">
        <v>1958.71</v>
      </c>
      <c r="BJ112" s="25">
        <v>1795.54</v>
      </c>
      <c r="BK112" s="25">
        <v>432.94</v>
      </c>
      <c r="BL112" s="69">
        <f>SUM(BL207)/AS207*AS112</f>
        <v>0</v>
      </c>
      <c r="BM112" s="69">
        <f>SUM(BM207)/AT207*AT112</f>
        <v>0</v>
      </c>
      <c r="BN112" s="69">
        <f>SUM(BN207)/AU207*AU112</f>
        <v>0</v>
      </c>
      <c r="BO112" s="25"/>
      <c r="BP112" s="69">
        <f>SUM(BP207)/AW207*AW112</f>
        <v>0</v>
      </c>
      <c r="BQ112" s="69">
        <f>SUM(BQ207)/AX207*AX112</f>
        <v>0</v>
      </c>
      <c r="BR112" s="69">
        <f>SUM(BR207)/AY207*AY112</f>
        <v>0</v>
      </c>
      <c r="BS112" s="25"/>
      <c r="BT112" s="69">
        <f>SUM(BT207)/BA207*BA112</f>
        <v>0</v>
      </c>
      <c r="BU112" s="69">
        <f>SUM(BU207)/BB207*BB112</f>
        <v>0</v>
      </c>
      <c r="BV112" s="85">
        <f>SUM(BV207)/BC207*BC112</f>
        <v>0</v>
      </c>
      <c r="BW112" s="25"/>
      <c r="BX112" s="25">
        <f>SUM(BX207)/BE207*BE112</f>
        <v>0</v>
      </c>
      <c r="BY112" s="25">
        <f>SUM(BY207)/BF207*BF112</f>
        <v>0</v>
      </c>
      <c r="BZ112" s="25">
        <f>SUM(BZ207)/BG207*BG112</f>
        <v>0</v>
      </c>
      <c r="CA112" s="25"/>
      <c r="CB112" s="69">
        <f>SUM(CB207)/BI207*BI112</f>
        <v>1966.5318407002778</v>
      </c>
      <c r="CC112" s="69">
        <f>SUM(CC207)/BJ207*BJ112</f>
        <v>1778.3357849283582</v>
      </c>
      <c r="CD112" s="69">
        <f>SUM(CD207)/BK207*BK112</f>
        <v>170.99012493793632</v>
      </c>
      <c r="CE112" s="25"/>
      <c r="CF112" s="25"/>
      <c r="CG112" s="25"/>
      <c r="CH112" s="25"/>
      <c r="CI112" s="25"/>
      <c r="CJ112" s="25">
        <v>1</v>
      </c>
      <c r="CK112" s="25">
        <v>5538.63</v>
      </c>
      <c r="CL112" s="25">
        <v>2196.41</v>
      </c>
    </row>
    <row r="113" spans="1:90">
      <c r="A113" s="5">
        <v>100</v>
      </c>
      <c r="B113" s="5" t="s">
        <v>133</v>
      </c>
      <c r="C113" s="25"/>
      <c r="D113" s="25"/>
      <c r="E113" s="58">
        <v>42370</v>
      </c>
      <c r="F113" s="58">
        <v>42735</v>
      </c>
      <c r="G113" s="34" t="s">
        <v>273</v>
      </c>
      <c r="H113" s="25">
        <v>27200</v>
      </c>
      <c r="I113" s="34"/>
      <c r="J113" s="34" t="s">
        <v>273</v>
      </c>
      <c r="K113" s="69">
        <v>13524.16</v>
      </c>
      <c r="L113" s="70" t="s">
        <v>273</v>
      </c>
      <c r="M113" s="69">
        <f t="shared" si="12"/>
        <v>111970.74</v>
      </c>
      <c r="N113" s="69">
        <v>58912.38</v>
      </c>
      <c r="O113" s="69">
        <v>30211.200000000001</v>
      </c>
      <c r="P113" s="69">
        <v>22847.16</v>
      </c>
      <c r="Q113" s="69">
        <v>108656.8</v>
      </c>
      <c r="R113" s="69">
        <f t="shared" si="11"/>
        <v>108656.8</v>
      </c>
      <c r="S113" s="69"/>
      <c r="T113" s="69"/>
      <c r="U113" s="69"/>
      <c r="V113" s="69"/>
      <c r="W113" s="69"/>
      <c r="X113" s="69">
        <v>-700</v>
      </c>
      <c r="Y113" s="69"/>
      <c r="Z113" s="69">
        <f t="shared" si="7"/>
        <v>16838.100000000006</v>
      </c>
      <c r="AA113" s="60">
        <v>524.5</v>
      </c>
      <c r="AB113" s="60">
        <f t="shared" si="10"/>
        <v>19.84</v>
      </c>
      <c r="AC113" s="60">
        <v>0</v>
      </c>
      <c r="AD113" s="60">
        <v>4.82</v>
      </c>
      <c r="AE113" s="60">
        <v>7.2</v>
      </c>
      <c r="AF113" s="60">
        <v>3.82</v>
      </c>
      <c r="AG113" s="60">
        <v>4</v>
      </c>
      <c r="AH113" s="25"/>
      <c r="AI113" s="25"/>
      <c r="AJ113" s="25"/>
      <c r="AK113" s="25"/>
      <c r="AL113" s="25"/>
      <c r="AM113" s="25"/>
      <c r="AN113" s="25">
        <v>38313.040000000001</v>
      </c>
      <c r="AO113" s="25"/>
      <c r="AP113" s="25"/>
      <c r="AQ113" s="25">
        <v>40061.08</v>
      </c>
      <c r="AR113" s="25">
        <v>1557.08</v>
      </c>
      <c r="AS113" s="25">
        <v>54169.77</v>
      </c>
      <c r="AT113" s="25">
        <v>53935.87</v>
      </c>
      <c r="AU113" s="25">
        <v>8075.03</v>
      </c>
      <c r="AV113" s="25">
        <v>1553.8530000000001</v>
      </c>
      <c r="AW113" s="25">
        <v>33495.800000000003</v>
      </c>
      <c r="AX113" s="25">
        <v>33649.660000000003</v>
      </c>
      <c r="AY113" s="25">
        <v>4819.96</v>
      </c>
      <c r="AZ113" s="25">
        <v>81.709000000000003</v>
      </c>
      <c r="BA113" s="25">
        <v>129772.43</v>
      </c>
      <c r="BB113" s="25">
        <v>128121.76</v>
      </c>
      <c r="BC113" s="25">
        <v>26570.23</v>
      </c>
      <c r="BD113" s="25"/>
      <c r="BE113" s="25"/>
      <c r="BF113" s="25"/>
      <c r="BG113" s="25"/>
      <c r="BH113" s="25">
        <v>59.496000000000002</v>
      </c>
      <c r="BI113" s="25">
        <v>4550.2</v>
      </c>
      <c r="BJ113" s="25">
        <v>4532.87</v>
      </c>
      <c r="BK113" s="25">
        <v>595.86</v>
      </c>
      <c r="BL113" s="69">
        <f>SUM(BL207)/AS207*AS113</f>
        <v>57397.315002008698</v>
      </c>
      <c r="BM113" s="69">
        <f>SUM(BM207)/AT207*AT113</f>
        <v>58467.684223315446</v>
      </c>
      <c r="BN113" s="69">
        <f>SUM(BN207)/AU207*AU113</f>
        <v>2862.1989806054048</v>
      </c>
      <c r="BO113" s="25"/>
      <c r="BP113" s="69">
        <f>SUM(BP207)/AW207*AW113</f>
        <v>34535.708447209698</v>
      </c>
      <c r="BQ113" s="69">
        <f>SUM(BQ207)/AX207*AX113</f>
        <v>32879.790606666451</v>
      </c>
      <c r="BR113" s="69">
        <f>SUM(BR207)/AY207*AY113</f>
        <v>1646.5475462471002</v>
      </c>
      <c r="BS113" s="25"/>
      <c r="BT113" s="69">
        <f t="shared" ref="BT113:BT122" si="13">SUM(BA113)</f>
        <v>129772.43</v>
      </c>
      <c r="BU113" s="69">
        <f t="shared" ref="BU113:BU122" si="14">SUM(BB113)</f>
        <v>128121.76</v>
      </c>
      <c r="BV113" s="85">
        <v>9552.82</v>
      </c>
      <c r="BW113" s="25"/>
      <c r="BX113" s="25">
        <f>SUM(BX207)/BE207*BE113</f>
        <v>0</v>
      </c>
      <c r="BY113" s="25">
        <f>SUM(BY207)/BF207*BF113</f>
        <v>0</v>
      </c>
      <c r="BZ113" s="25">
        <f>SUM(BZ207)/BG207*BG113</f>
        <v>0</v>
      </c>
      <c r="CA113" s="25"/>
      <c r="CB113" s="69">
        <f>SUM(CB207)/BI207*BI113</f>
        <v>4568.3706018524454</v>
      </c>
      <c r="CC113" s="69">
        <f>SUM(CC207)/BJ207*BJ113</f>
        <v>4489.4376785970835</v>
      </c>
      <c r="CD113" s="69">
        <f>SUM(CD207)/BK207*BK113</f>
        <v>235.33555653328114</v>
      </c>
      <c r="CE113" s="25"/>
      <c r="CF113" s="25"/>
      <c r="CG113" s="25"/>
      <c r="CH113" s="25"/>
      <c r="CI113" s="25"/>
      <c r="CJ113" s="25">
        <v>1</v>
      </c>
      <c r="CK113" s="25">
        <v>33353.94</v>
      </c>
      <c r="CL113" s="25">
        <v>49002.720000000001</v>
      </c>
    </row>
    <row r="114" spans="1:90">
      <c r="A114" s="5">
        <v>101</v>
      </c>
      <c r="B114" s="5" t="s">
        <v>134</v>
      </c>
      <c r="C114" s="25"/>
      <c r="D114" s="25"/>
      <c r="E114" s="58">
        <v>42370</v>
      </c>
      <c r="F114" s="58">
        <v>42735</v>
      </c>
      <c r="G114" s="34" t="s">
        <v>273</v>
      </c>
      <c r="H114" s="25">
        <v>47700</v>
      </c>
      <c r="I114" s="34"/>
      <c r="J114" s="34" t="s">
        <v>273</v>
      </c>
      <c r="K114" s="69">
        <v>23796.82</v>
      </c>
      <c r="L114" s="70" t="s">
        <v>273</v>
      </c>
      <c r="M114" s="69">
        <f t="shared" si="12"/>
        <v>25610.879999999997</v>
      </c>
      <c r="N114" s="69">
        <v>11003.34</v>
      </c>
      <c r="O114" s="69">
        <v>8317.44</v>
      </c>
      <c r="P114" s="69">
        <v>6290.1</v>
      </c>
      <c r="Q114" s="69">
        <v>27903.919999999998</v>
      </c>
      <c r="R114" s="69">
        <f t="shared" si="11"/>
        <v>27903.919999999998</v>
      </c>
      <c r="S114" s="69"/>
      <c r="T114" s="69"/>
      <c r="U114" s="69"/>
      <c r="V114" s="69"/>
      <c r="W114" s="69"/>
      <c r="X114" s="69">
        <v>45600</v>
      </c>
      <c r="Y114" s="69"/>
      <c r="Z114" s="69">
        <f t="shared" si="7"/>
        <v>21503.78</v>
      </c>
      <c r="AA114" s="60">
        <v>144.4</v>
      </c>
      <c r="AB114" s="60">
        <f t="shared" si="10"/>
        <v>15.27</v>
      </c>
      <c r="AC114" s="60">
        <v>0</v>
      </c>
      <c r="AD114" s="60">
        <v>4.18</v>
      </c>
      <c r="AE114" s="60">
        <v>3.27</v>
      </c>
      <c r="AF114" s="60">
        <v>3.82</v>
      </c>
      <c r="AG114" s="60">
        <v>4</v>
      </c>
      <c r="AH114" s="25"/>
      <c r="AI114" s="25"/>
      <c r="AJ114" s="25"/>
      <c r="AK114" s="25"/>
      <c r="AL114" s="25"/>
      <c r="AM114" s="25"/>
      <c r="AN114" s="25">
        <v>59339.71</v>
      </c>
      <c r="AO114" s="25"/>
      <c r="AP114" s="25"/>
      <c r="AQ114" s="25">
        <v>60177.06</v>
      </c>
      <c r="AR114" s="25">
        <v>490.91</v>
      </c>
      <c r="AS114" s="25">
        <v>16990.79</v>
      </c>
      <c r="AT114" s="25">
        <v>17856.61</v>
      </c>
      <c r="AU114" s="25">
        <v>8858.73</v>
      </c>
      <c r="AV114" s="25">
        <v>490.90600000000001</v>
      </c>
      <c r="AW114" s="25">
        <v>10521.03</v>
      </c>
      <c r="AX114" s="25">
        <v>10349.540000000001</v>
      </c>
      <c r="AY114" s="25">
        <v>5264.2</v>
      </c>
      <c r="AZ114" s="25">
        <v>34.396000000000001</v>
      </c>
      <c r="BA114" s="25">
        <v>54824.2</v>
      </c>
      <c r="BB114" s="25">
        <v>53184.06</v>
      </c>
      <c r="BC114" s="25">
        <v>46543.519999999997</v>
      </c>
      <c r="BD114" s="25"/>
      <c r="BE114" s="25"/>
      <c r="BF114" s="25"/>
      <c r="BG114" s="25"/>
      <c r="BH114" s="25">
        <v>15.396000000000001</v>
      </c>
      <c r="BI114" s="25">
        <v>1175.83</v>
      </c>
      <c r="BJ114" s="25">
        <v>1284.29</v>
      </c>
      <c r="BK114" s="25">
        <v>540.61</v>
      </c>
      <c r="BL114" s="69">
        <f>SUM(BL207)/AS207*AS114</f>
        <v>18003.135803659115</v>
      </c>
      <c r="BM114" s="69">
        <f>SUM(BM207)/AT207*AT114</f>
        <v>19356.962903887466</v>
      </c>
      <c r="BN114" s="69">
        <f>SUM(BN207)/AU207*AU114</f>
        <v>3139.9818917649241</v>
      </c>
      <c r="BO114" s="25"/>
      <c r="BP114" s="69">
        <f>SUM(BP207)/AW207*AW114</f>
        <v>10847.665219052735</v>
      </c>
      <c r="BQ114" s="69">
        <f>SUM(BQ207)/AX207*AX114</f>
        <v>10112.753236594921</v>
      </c>
      <c r="BR114" s="69">
        <f>SUM(BR207)/AY207*AY114</f>
        <v>1798.3044657951486</v>
      </c>
      <c r="BS114" s="25"/>
      <c r="BT114" s="69">
        <f t="shared" si="13"/>
        <v>54824.2</v>
      </c>
      <c r="BU114" s="69">
        <f t="shared" si="14"/>
        <v>53184.06</v>
      </c>
      <c r="BV114" s="85">
        <v>3965.42</v>
      </c>
      <c r="BW114" s="25"/>
      <c r="BX114" s="25">
        <f>SUM(BX207)/BE207*BE114</f>
        <v>0</v>
      </c>
      <c r="BY114" s="25">
        <f>SUM(BY207)/BF207*BF114</f>
        <v>0</v>
      </c>
      <c r="BZ114" s="25">
        <f>SUM(BZ207)/BG207*BG114</f>
        <v>0</v>
      </c>
      <c r="CA114" s="25"/>
      <c r="CB114" s="69">
        <f>SUM(CB207)/BI207*BI114</f>
        <v>1180.5255164116215</v>
      </c>
      <c r="CC114" s="69">
        <f>SUM(CC207)/BJ207*BJ114</f>
        <v>1271.9843975771307</v>
      </c>
      <c r="CD114" s="69">
        <f>SUM(CD207)/BK207*BK114</f>
        <v>213.51450880652689</v>
      </c>
      <c r="CE114" s="25"/>
      <c r="CF114" s="25"/>
      <c r="CG114" s="25"/>
      <c r="CH114" s="25"/>
      <c r="CI114" s="25"/>
      <c r="CJ114" s="25">
        <v>1</v>
      </c>
      <c r="CK114" s="25">
        <v>24120.22</v>
      </c>
      <c r="CL114" s="25">
        <v>33476.68</v>
      </c>
    </row>
    <row r="115" spans="1:90">
      <c r="A115" s="5">
        <v>102</v>
      </c>
      <c r="B115" s="5" t="s">
        <v>135</v>
      </c>
      <c r="C115" s="25"/>
      <c r="D115" s="25"/>
      <c r="E115" s="58">
        <v>42370</v>
      </c>
      <c r="F115" s="58">
        <v>42735</v>
      </c>
      <c r="G115" s="34" t="s">
        <v>273</v>
      </c>
      <c r="H115" s="25">
        <v>25500</v>
      </c>
      <c r="I115" s="34"/>
      <c r="J115" s="34" t="s">
        <v>273</v>
      </c>
      <c r="K115" s="69">
        <v>4395.95</v>
      </c>
      <c r="L115" s="70" t="s">
        <v>273</v>
      </c>
      <c r="M115" s="69">
        <f t="shared" si="12"/>
        <v>23350.559999999998</v>
      </c>
      <c r="N115" s="69">
        <v>9532.08</v>
      </c>
      <c r="O115" s="69">
        <v>7868.16</v>
      </c>
      <c r="P115" s="69">
        <v>5950.32</v>
      </c>
      <c r="Q115" s="69">
        <v>25736.92</v>
      </c>
      <c r="R115" s="69">
        <f t="shared" si="11"/>
        <v>25736.92</v>
      </c>
      <c r="S115" s="69"/>
      <c r="T115" s="69"/>
      <c r="U115" s="69"/>
      <c r="V115" s="69"/>
      <c r="W115" s="69"/>
      <c r="X115" s="69">
        <v>30600</v>
      </c>
      <c r="Y115" s="69"/>
      <c r="Z115" s="69">
        <f t="shared" si="7"/>
        <v>2009.5900000000001</v>
      </c>
      <c r="AA115" s="60">
        <v>136.6</v>
      </c>
      <c r="AB115" s="60">
        <f t="shared" si="10"/>
        <v>14.74</v>
      </c>
      <c r="AC115" s="60">
        <v>0</v>
      </c>
      <c r="AD115" s="60">
        <v>3.65</v>
      </c>
      <c r="AE115" s="60">
        <v>3.27</v>
      </c>
      <c r="AF115" s="60">
        <v>3.82</v>
      </c>
      <c r="AG115" s="60">
        <v>4</v>
      </c>
      <c r="AH115" s="25"/>
      <c r="AI115" s="25"/>
      <c r="AJ115" s="25"/>
      <c r="AK115" s="25"/>
      <c r="AL115" s="25"/>
      <c r="AM115" s="25"/>
      <c r="AN115" s="25">
        <v>8017.61</v>
      </c>
      <c r="AO115" s="25"/>
      <c r="AP115" s="25"/>
      <c r="AQ115" s="25">
        <v>1742.55</v>
      </c>
      <c r="AR115" s="25">
        <v>443.12</v>
      </c>
      <c r="AS115" s="25">
        <v>15417.15</v>
      </c>
      <c r="AT115" s="25">
        <v>18993.23</v>
      </c>
      <c r="AU115" s="25">
        <v>1023.62</v>
      </c>
      <c r="AV115" s="25">
        <v>443.12</v>
      </c>
      <c r="AW115" s="25">
        <v>9519.32</v>
      </c>
      <c r="AX115" s="25">
        <v>11979.05</v>
      </c>
      <c r="AY115" s="25">
        <v>600.08000000000004</v>
      </c>
      <c r="AZ115" s="25">
        <v>0</v>
      </c>
      <c r="BA115" s="25">
        <v>0</v>
      </c>
      <c r="BB115" s="25">
        <v>0</v>
      </c>
      <c r="BC115" s="25">
        <v>0</v>
      </c>
      <c r="BD115" s="25"/>
      <c r="BE115" s="25"/>
      <c r="BF115" s="25"/>
      <c r="BG115" s="25"/>
      <c r="BH115" s="25">
        <v>18.468</v>
      </c>
      <c r="BI115" s="25">
        <v>1411.68</v>
      </c>
      <c r="BJ115" s="25">
        <v>1650.93</v>
      </c>
      <c r="BK115" s="25">
        <v>118.85</v>
      </c>
      <c r="BL115" s="69">
        <f>SUM(BL207)/AS207*AS115</f>
        <v>16335.735133880362</v>
      </c>
      <c r="BM115" s="69">
        <f>SUM(BM207)/AT207*AT115</f>
        <v>20589.084296235542</v>
      </c>
      <c r="BN115" s="69">
        <f>SUM(BN207)/AU207*AU115</f>
        <v>362.82269174570303</v>
      </c>
      <c r="BO115" s="25"/>
      <c r="BP115" s="69">
        <f>SUM(BP207)/AW207*AW115</f>
        <v>9814.8561949764498</v>
      </c>
      <c r="BQ115" s="69">
        <f>SUM(BQ207)/AX207*AX115</f>
        <v>11704.98173434108</v>
      </c>
      <c r="BR115" s="69">
        <f>SUM(BR207)/AY207*AY115</f>
        <v>204.9934546245114</v>
      </c>
      <c r="BS115" s="25"/>
      <c r="BT115" s="69">
        <f t="shared" si="13"/>
        <v>0</v>
      </c>
      <c r="BU115" s="69">
        <f t="shared" si="14"/>
        <v>0</v>
      </c>
      <c r="BV115" s="85">
        <f>SUM(BV207)/BC207*BC115</f>
        <v>0</v>
      </c>
      <c r="BW115" s="25"/>
      <c r="BX115" s="25">
        <f>SUM(BX207)/BE207*BE115</f>
        <v>0</v>
      </c>
      <c r="BY115" s="25">
        <f>SUM(BY207)/BF207*BF115</f>
        <v>0</v>
      </c>
      <c r="BZ115" s="25">
        <f>SUM(BZ207)/BG207*BG115</f>
        <v>0</v>
      </c>
      <c r="CA115" s="25"/>
      <c r="CB115" s="69">
        <f>SUM(CB207)/BI207*BI115</f>
        <v>1417.317351154468</v>
      </c>
      <c r="CC115" s="69">
        <f>SUM(CC207)/BJ207*BJ115</f>
        <v>1635.1113856621266</v>
      </c>
      <c r="CD115" s="69">
        <f>SUM(CD207)/BK207*BK115</f>
        <v>46.939937055651427</v>
      </c>
      <c r="CE115" s="25"/>
      <c r="CF115" s="25"/>
      <c r="CG115" s="25"/>
      <c r="CH115" s="25"/>
      <c r="CI115" s="25"/>
      <c r="CJ115" s="25"/>
      <c r="CK115" s="25"/>
      <c r="CL115" s="25"/>
    </row>
    <row r="116" spans="1:90">
      <c r="A116" s="5">
        <v>103</v>
      </c>
      <c r="B116" s="5" t="s">
        <v>136</v>
      </c>
      <c r="C116" s="25"/>
      <c r="D116" s="25"/>
      <c r="E116" s="58">
        <v>42370</v>
      </c>
      <c r="F116" s="58">
        <v>42735</v>
      </c>
      <c r="G116" s="34" t="s">
        <v>273</v>
      </c>
      <c r="H116" s="25">
        <v>53800</v>
      </c>
      <c r="I116" s="34"/>
      <c r="J116" s="34" t="s">
        <v>273</v>
      </c>
      <c r="K116" s="69">
        <v>42353.69</v>
      </c>
      <c r="L116" s="70" t="s">
        <v>273</v>
      </c>
      <c r="M116" s="69">
        <f t="shared" si="12"/>
        <v>31605.48</v>
      </c>
      <c r="N116" s="69">
        <v>13578.84</v>
      </c>
      <c r="O116" s="69">
        <v>10264.32</v>
      </c>
      <c r="P116" s="69">
        <v>7762.32</v>
      </c>
      <c r="Q116" s="69">
        <v>25186.12</v>
      </c>
      <c r="R116" s="69">
        <f t="shared" si="11"/>
        <v>25186.12</v>
      </c>
      <c r="S116" s="69"/>
      <c r="T116" s="69"/>
      <c r="U116" s="69"/>
      <c r="V116" s="69"/>
      <c r="W116" s="69"/>
      <c r="X116" s="69">
        <v>24500</v>
      </c>
      <c r="Y116" s="69"/>
      <c r="Z116" s="69">
        <f t="shared" si="7"/>
        <v>48773.05</v>
      </c>
      <c r="AA116" s="60">
        <v>178.2</v>
      </c>
      <c r="AB116" s="60">
        <f t="shared" si="10"/>
        <v>15.27</v>
      </c>
      <c r="AC116" s="60">
        <v>0</v>
      </c>
      <c r="AD116" s="60">
        <v>4.18</v>
      </c>
      <c r="AE116" s="60">
        <v>3.27</v>
      </c>
      <c r="AF116" s="60">
        <v>3.82</v>
      </c>
      <c r="AG116" s="60">
        <v>4</v>
      </c>
      <c r="AH116" s="25"/>
      <c r="AI116" s="25"/>
      <c r="AJ116" s="25"/>
      <c r="AK116" s="25"/>
      <c r="AL116" s="25"/>
      <c r="AM116" s="25"/>
      <c r="AN116" s="25">
        <v>71593.75</v>
      </c>
      <c r="AO116" s="25"/>
      <c r="AP116" s="25"/>
      <c r="AQ116" s="25">
        <v>90872.48</v>
      </c>
      <c r="AR116" s="25">
        <v>142</v>
      </c>
      <c r="AS116" s="25">
        <v>4963.3100000000004</v>
      </c>
      <c r="AT116" s="25">
        <v>4595.62</v>
      </c>
      <c r="AU116" s="25">
        <v>461.83</v>
      </c>
      <c r="AV116" s="25">
        <v>142</v>
      </c>
      <c r="AW116" s="25">
        <v>3056.88</v>
      </c>
      <c r="AX116" s="25">
        <v>2847.74</v>
      </c>
      <c r="AY116" s="25">
        <v>270.73</v>
      </c>
      <c r="AZ116" s="25">
        <v>42.451000000000001</v>
      </c>
      <c r="BA116" s="25">
        <v>67656.92</v>
      </c>
      <c r="BB116" s="25">
        <v>48967.71</v>
      </c>
      <c r="BC116" s="25">
        <v>90101.440000000002</v>
      </c>
      <c r="BD116" s="25"/>
      <c r="BE116" s="25"/>
      <c r="BF116" s="25"/>
      <c r="BG116" s="25"/>
      <c r="BH116" s="25">
        <v>8.2080000000000002</v>
      </c>
      <c r="BI116" s="25">
        <v>627.48</v>
      </c>
      <c r="BJ116" s="25">
        <v>614.79</v>
      </c>
      <c r="BK116" s="25">
        <v>38.479999999999997</v>
      </c>
      <c r="BL116" s="69">
        <f>SUM(BL207)/AS207*AS116</f>
        <v>5259.0340982178768</v>
      </c>
      <c r="BM116" s="69">
        <f>SUM(BM207)/AT207*AT116</f>
        <v>4981.75442373235</v>
      </c>
      <c r="BN116" s="69">
        <f>SUM(BN207)/AU207*AU116</f>
        <v>163.69590641929429</v>
      </c>
      <c r="BO116" s="25"/>
      <c r="BP116" s="69">
        <f>SUM(BP207)/AW207*AW116</f>
        <v>3151.7836993923529</v>
      </c>
      <c r="BQ116" s="69">
        <f>SUM(BQ207)/AX207*AX116</f>
        <v>2782.5866562166839</v>
      </c>
      <c r="BR116" s="69">
        <f>SUM(BR207)/AY207*AY116</f>
        <v>92.484132066547744</v>
      </c>
      <c r="BS116" s="25"/>
      <c r="BT116" s="69">
        <f t="shared" si="13"/>
        <v>67656.92</v>
      </c>
      <c r="BU116" s="69">
        <f t="shared" si="14"/>
        <v>48967.71</v>
      </c>
      <c r="BV116" s="85">
        <v>3651.07</v>
      </c>
      <c r="BW116" s="25"/>
      <c r="BX116" s="25">
        <f>SUM(BX207)/BE207*BE116</f>
        <v>0</v>
      </c>
      <c r="BY116" s="25">
        <f>SUM(BY207)/BF207*BF116</f>
        <v>0</v>
      </c>
      <c r="BZ116" s="25">
        <f>SUM(BZ207)/BG207*BG116</f>
        <v>0</v>
      </c>
      <c r="CA116" s="25"/>
      <c r="CB116" s="69">
        <f>SUM(CB207)/BI207*BI116</f>
        <v>629.98575562620817</v>
      </c>
      <c r="CC116" s="69">
        <f>SUM(CC207)/BJ207*BJ116</f>
        <v>608.89930450789473</v>
      </c>
      <c r="CD116" s="69">
        <f>SUM(CD207)/BK207*BK116</f>
        <v>15.197717946162953</v>
      </c>
      <c r="CE116" s="25"/>
      <c r="CF116" s="25"/>
      <c r="CG116" s="25"/>
      <c r="CH116" s="25"/>
      <c r="CI116" s="25"/>
      <c r="CJ116" s="25">
        <v>1</v>
      </c>
      <c r="CK116" s="25">
        <v>19726.77</v>
      </c>
      <c r="CL116" s="25">
        <v>3500</v>
      </c>
    </row>
    <row r="117" spans="1:90">
      <c r="A117" s="5">
        <v>104</v>
      </c>
      <c r="B117" s="5" t="s">
        <v>137</v>
      </c>
      <c r="C117" s="25"/>
      <c r="D117" s="25"/>
      <c r="E117" s="58">
        <v>42370</v>
      </c>
      <c r="F117" s="58">
        <v>42735</v>
      </c>
      <c r="G117" s="34" t="s">
        <v>273</v>
      </c>
      <c r="H117" s="25">
        <v>5000</v>
      </c>
      <c r="I117" s="34"/>
      <c r="J117" s="34" t="s">
        <v>273</v>
      </c>
      <c r="K117" s="69">
        <v>0</v>
      </c>
      <c r="L117" s="70" t="s">
        <v>273</v>
      </c>
      <c r="M117" s="69">
        <f t="shared" si="12"/>
        <v>19008.900000000001</v>
      </c>
      <c r="N117" s="69">
        <v>8538.84</v>
      </c>
      <c r="O117" s="69">
        <v>5961.6</v>
      </c>
      <c r="P117" s="69">
        <v>4508.46</v>
      </c>
      <c r="Q117" s="69">
        <v>17406.919999999998</v>
      </c>
      <c r="R117" s="69">
        <f t="shared" si="11"/>
        <v>17406.919999999998</v>
      </c>
      <c r="S117" s="69"/>
      <c r="T117" s="69"/>
      <c r="U117" s="69"/>
      <c r="V117" s="69"/>
      <c r="W117" s="69"/>
      <c r="X117" s="69">
        <v>9900</v>
      </c>
      <c r="Y117" s="69"/>
      <c r="Z117" s="69">
        <f t="shared" si="7"/>
        <v>1601.9800000000032</v>
      </c>
      <c r="AA117" s="60">
        <v>103.5</v>
      </c>
      <c r="AB117" s="60">
        <f t="shared" si="10"/>
        <v>15.82</v>
      </c>
      <c r="AC117" s="60">
        <v>0</v>
      </c>
      <c r="AD117" s="60">
        <v>4.7300000000000004</v>
      </c>
      <c r="AE117" s="60">
        <v>3.27</v>
      </c>
      <c r="AF117" s="60">
        <v>3.82</v>
      </c>
      <c r="AG117" s="60">
        <v>4</v>
      </c>
      <c r="AH117" s="25"/>
      <c r="AI117" s="25"/>
      <c r="AJ117" s="25"/>
      <c r="AK117" s="25"/>
      <c r="AL117" s="25"/>
      <c r="AM117" s="25"/>
      <c r="AN117" s="25">
        <v>0</v>
      </c>
      <c r="AO117" s="25"/>
      <c r="AP117" s="25"/>
      <c r="AQ117" s="25">
        <v>6294.52</v>
      </c>
      <c r="AR117" s="25">
        <v>99</v>
      </c>
      <c r="AS117" s="25">
        <v>3495.82</v>
      </c>
      <c r="AT117" s="25">
        <v>3195.97</v>
      </c>
      <c r="AU117" s="25">
        <v>299.85000000000002</v>
      </c>
      <c r="AV117" s="25">
        <v>99</v>
      </c>
      <c r="AW117" s="25">
        <v>2141.11</v>
      </c>
      <c r="AX117" s="25">
        <v>1965.33</v>
      </c>
      <c r="AY117" s="25">
        <v>175.78</v>
      </c>
      <c r="AZ117" s="25">
        <v>24.66</v>
      </c>
      <c r="BA117" s="25">
        <v>39265.72</v>
      </c>
      <c r="BB117" s="25">
        <v>33579.870000000003</v>
      </c>
      <c r="BC117" s="25">
        <v>5715.85</v>
      </c>
      <c r="BD117" s="25"/>
      <c r="BE117" s="25"/>
      <c r="BF117" s="25"/>
      <c r="BG117" s="25"/>
      <c r="BH117" s="25">
        <v>16.416</v>
      </c>
      <c r="BI117" s="25">
        <v>1254.9000000000001</v>
      </c>
      <c r="BJ117" s="25">
        <v>1151.8599999999999</v>
      </c>
      <c r="BK117" s="25">
        <v>103.04</v>
      </c>
      <c r="BL117" s="69">
        <f>SUM(BL207)/AS207*AS117</f>
        <v>3704.1080611994857</v>
      </c>
      <c r="BM117" s="69">
        <f>SUM(BM207)/AT207*AT117</f>
        <v>3464.502653747672</v>
      </c>
      <c r="BN117" s="69">
        <f>SUM(BN207)/AU207*AU117</f>
        <v>106.28200320426434</v>
      </c>
      <c r="BO117" s="25"/>
      <c r="BP117" s="69">
        <f>SUM(BP207)/AW207*AW117</f>
        <v>2207.5827630152185</v>
      </c>
      <c r="BQ117" s="69">
        <f>SUM(BQ207)/AX207*AX117</f>
        <v>1920.3652837205416</v>
      </c>
      <c r="BR117" s="69">
        <f>SUM(BR207)/AY207*AY117</f>
        <v>60.048242657473352</v>
      </c>
      <c r="BS117" s="25"/>
      <c r="BT117" s="69">
        <f t="shared" si="13"/>
        <v>39265.72</v>
      </c>
      <c r="BU117" s="69">
        <f t="shared" si="14"/>
        <v>33579.870000000003</v>
      </c>
      <c r="BV117" s="85">
        <v>2503.7399999999998</v>
      </c>
      <c r="BW117" s="25"/>
      <c r="BX117" s="25">
        <f>SUM(BX207)/BE207*BE117</f>
        <v>0</v>
      </c>
      <c r="BY117" s="25">
        <f>SUM(BY207)/BF207*BF117</f>
        <v>0</v>
      </c>
      <c r="BZ117" s="25">
        <f>SUM(BZ207)/BG207*BG117</f>
        <v>0</v>
      </c>
      <c r="CA117" s="25"/>
      <c r="CB117" s="69">
        <f>SUM(CB207)/BI207*BI117</f>
        <v>1259.9112716506163</v>
      </c>
      <c r="CC117" s="69">
        <f>SUM(CC207)/BJ207*BJ117</f>
        <v>1140.8232939547872</v>
      </c>
      <c r="CD117" s="69">
        <f>SUM(CD207)/BK207*BK117</f>
        <v>40.695760321534067</v>
      </c>
      <c r="CE117" s="25"/>
      <c r="CF117" s="25"/>
      <c r="CG117" s="25"/>
      <c r="CH117" s="25"/>
      <c r="CI117" s="25"/>
      <c r="CJ117" s="25"/>
      <c r="CK117" s="25"/>
      <c r="CL117" s="25"/>
    </row>
    <row r="118" spans="1:90">
      <c r="A118" s="5">
        <v>105</v>
      </c>
      <c r="B118" s="5" t="s">
        <v>138</v>
      </c>
      <c r="C118" s="25"/>
      <c r="D118" s="25"/>
      <c r="E118" s="58">
        <v>42370</v>
      </c>
      <c r="F118" s="58">
        <v>42735</v>
      </c>
      <c r="G118" s="34" t="s">
        <v>273</v>
      </c>
      <c r="H118" s="25">
        <v>22400</v>
      </c>
      <c r="I118" s="34"/>
      <c r="J118" s="34" t="s">
        <v>273</v>
      </c>
      <c r="K118" s="69">
        <v>7552.34</v>
      </c>
      <c r="L118" s="70" t="s">
        <v>273</v>
      </c>
      <c r="M118" s="69">
        <f t="shared" si="12"/>
        <v>164324.03</v>
      </c>
      <c r="N118" s="69">
        <v>86216.36</v>
      </c>
      <c r="O118" s="69">
        <v>44473.919999999998</v>
      </c>
      <c r="P118" s="69">
        <v>33633.75</v>
      </c>
      <c r="Q118" s="69">
        <v>161380.07</v>
      </c>
      <c r="R118" s="69">
        <f t="shared" si="11"/>
        <v>161380.07</v>
      </c>
      <c r="S118" s="69"/>
      <c r="T118" s="69"/>
      <c r="U118" s="69"/>
      <c r="V118" s="69"/>
      <c r="W118" s="69"/>
      <c r="X118" s="69">
        <v>11000</v>
      </c>
      <c r="Y118" s="69"/>
      <c r="Z118" s="69">
        <f t="shared" si="7"/>
        <v>10496.299999999988</v>
      </c>
      <c r="AA118" s="60">
        <v>772.2</v>
      </c>
      <c r="AB118" s="60">
        <f t="shared" si="10"/>
        <v>19.490000000000002</v>
      </c>
      <c r="AC118" s="60">
        <v>0</v>
      </c>
      <c r="AD118" s="60">
        <v>4.7300000000000004</v>
      </c>
      <c r="AE118" s="60">
        <v>6.94</v>
      </c>
      <c r="AF118" s="60">
        <v>3.82</v>
      </c>
      <c r="AG118" s="60">
        <v>4</v>
      </c>
      <c r="AH118" s="25"/>
      <c r="AI118" s="25"/>
      <c r="AJ118" s="25"/>
      <c r="AK118" s="25"/>
      <c r="AL118" s="25"/>
      <c r="AM118" s="25"/>
      <c r="AN118" s="25">
        <v>21341.06</v>
      </c>
      <c r="AO118" s="25"/>
      <c r="AP118" s="25"/>
      <c r="AQ118" s="25">
        <v>29169.25</v>
      </c>
      <c r="AR118" s="25">
        <v>1920.31</v>
      </c>
      <c r="AS118" s="25">
        <v>67198.59</v>
      </c>
      <c r="AT118" s="25">
        <v>64740.06</v>
      </c>
      <c r="AU118" s="25">
        <v>5099.17</v>
      </c>
      <c r="AV118" s="25">
        <v>1916.3979999999999</v>
      </c>
      <c r="AW118" s="25">
        <v>41347.93</v>
      </c>
      <c r="AX118" s="25">
        <v>401148.77</v>
      </c>
      <c r="AY118" s="25">
        <v>2956.76</v>
      </c>
      <c r="AZ118" s="25">
        <v>109.553</v>
      </c>
      <c r="BA118" s="25">
        <v>174571.73</v>
      </c>
      <c r="BB118" s="25">
        <v>170495.1</v>
      </c>
      <c r="BC118" s="25">
        <v>20821.96</v>
      </c>
      <c r="BD118" s="25"/>
      <c r="BE118" s="25"/>
      <c r="BF118" s="25"/>
      <c r="BG118" s="25"/>
      <c r="BH118" s="25">
        <v>67.444999999999993</v>
      </c>
      <c r="BI118" s="25">
        <v>5161.8900000000003</v>
      </c>
      <c r="BJ118" s="25">
        <v>5098.0200000000004</v>
      </c>
      <c r="BK118" s="25">
        <v>291.36</v>
      </c>
      <c r="BL118" s="69">
        <f>SUM(BL207)/AS207*AS118</f>
        <v>71202.418579972407</v>
      </c>
      <c r="BM118" s="69">
        <f>SUM(BM207)/AT207*AT118</f>
        <v>70179.666790922172</v>
      </c>
      <c r="BN118" s="69">
        <f>SUM(BN207)/AU207*AU118</f>
        <v>1807.4037094516877</v>
      </c>
      <c r="BO118" s="25"/>
      <c r="BP118" s="69">
        <f>SUM(BP207)/AW207*AW118</f>
        <v>42631.615168935663</v>
      </c>
      <c r="BQ118" s="69">
        <f>SUM(BQ207)/AX207*AX118</f>
        <v>391970.90133219172</v>
      </c>
      <c r="BR118" s="69">
        <f>SUM(BR207)/AY207*AY118</f>
        <v>1010.0594035721409</v>
      </c>
      <c r="BS118" s="25"/>
      <c r="BT118" s="69">
        <f t="shared" si="13"/>
        <v>174571.73</v>
      </c>
      <c r="BU118" s="69">
        <f t="shared" si="14"/>
        <v>170495.1</v>
      </c>
      <c r="BV118" s="85">
        <v>12712.17</v>
      </c>
      <c r="BW118" s="25"/>
      <c r="BX118" s="25">
        <f>SUM(BX207)/BE207*BE118</f>
        <v>0</v>
      </c>
      <c r="BY118" s="25">
        <f>SUM(BY207)/BF207*BF118</f>
        <v>0</v>
      </c>
      <c r="BZ118" s="25">
        <f>SUM(BZ207)/BG207*BG118</f>
        <v>0</v>
      </c>
      <c r="CA118" s="25"/>
      <c r="CB118" s="69">
        <f>SUM(CB207)/BI207*BI118</f>
        <v>5182.5033022715752</v>
      </c>
      <c r="CC118" s="69">
        <f>SUM(CC207)/BJ207*BJ118</f>
        <v>5049.1726156367831</v>
      </c>
      <c r="CD118" s="69">
        <f>SUM(CD207)/BK207*BK118</f>
        <v>115.07294960483469</v>
      </c>
      <c r="CE118" s="25"/>
      <c r="CF118" s="25"/>
      <c r="CG118" s="25"/>
      <c r="CH118" s="25"/>
      <c r="CI118" s="25"/>
      <c r="CJ118" s="25"/>
      <c r="CK118" s="25"/>
      <c r="CL118" s="25"/>
    </row>
    <row r="119" spans="1:90">
      <c r="A119" s="5">
        <v>106</v>
      </c>
      <c r="B119" s="5" t="s">
        <v>139</v>
      </c>
      <c r="C119" s="25"/>
      <c r="D119" s="25"/>
      <c r="E119" s="58">
        <v>42370</v>
      </c>
      <c r="F119" s="58">
        <v>42735</v>
      </c>
      <c r="G119" s="34" t="s">
        <v>273</v>
      </c>
      <c r="H119" s="25">
        <v>52200</v>
      </c>
      <c r="I119" s="34"/>
      <c r="J119" s="34" t="s">
        <v>273</v>
      </c>
      <c r="K119" s="69">
        <v>45768.21</v>
      </c>
      <c r="L119" s="70" t="s">
        <v>273</v>
      </c>
      <c r="M119" s="69">
        <f t="shared" si="12"/>
        <v>180583.56</v>
      </c>
      <c r="N119" s="69">
        <v>95012.34</v>
      </c>
      <c r="O119" s="69">
        <v>48723.839999999997</v>
      </c>
      <c r="P119" s="69">
        <v>36847.379999999997</v>
      </c>
      <c r="Q119" s="69">
        <v>167559.76999999999</v>
      </c>
      <c r="R119" s="69">
        <f t="shared" si="11"/>
        <v>167559.76999999999</v>
      </c>
      <c r="S119" s="69"/>
      <c r="T119" s="69"/>
      <c r="U119" s="69"/>
      <c r="V119" s="69"/>
      <c r="W119" s="69"/>
      <c r="X119" s="69">
        <v>6500</v>
      </c>
      <c r="Y119" s="69"/>
      <c r="Z119" s="69">
        <f t="shared" si="7"/>
        <v>58792</v>
      </c>
      <c r="AA119" s="60">
        <v>845.9</v>
      </c>
      <c r="AB119" s="60">
        <f t="shared" si="10"/>
        <v>19.86</v>
      </c>
      <c r="AC119" s="60">
        <v>0</v>
      </c>
      <c r="AD119" s="60">
        <v>4.82</v>
      </c>
      <c r="AE119" s="60">
        <v>7.22</v>
      </c>
      <c r="AF119" s="60">
        <v>3.82</v>
      </c>
      <c r="AG119" s="60">
        <v>4</v>
      </c>
      <c r="AH119" s="25"/>
      <c r="AI119" s="25"/>
      <c r="AJ119" s="25"/>
      <c r="AK119" s="25"/>
      <c r="AL119" s="25"/>
      <c r="AM119" s="25"/>
      <c r="AN119" s="25">
        <v>93965.51</v>
      </c>
      <c r="AO119" s="25"/>
      <c r="AP119" s="25"/>
      <c r="AQ119" s="25">
        <v>125230.44</v>
      </c>
      <c r="AR119" s="25">
        <v>1894.66</v>
      </c>
      <c r="AS119" s="25">
        <v>65691.19</v>
      </c>
      <c r="AT119" s="25">
        <v>60528.56</v>
      </c>
      <c r="AU119" s="25">
        <v>21512.58</v>
      </c>
      <c r="AV119" s="25">
        <v>1889.3589999999999</v>
      </c>
      <c r="AW119" s="25">
        <v>40519.160000000003</v>
      </c>
      <c r="AX119" s="25">
        <v>36891.25</v>
      </c>
      <c r="AY119" s="25">
        <v>12487.54</v>
      </c>
      <c r="AZ119" s="25">
        <v>101.83</v>
      </c>
      <c r="BA119" s="25">
        <v>160392.71</v>
      </c>
      <c r="BB119" s="25">
        <v>138277.06</v>
      </c>
      <c r="BC119" s="25">
        <v>89782.2</v>
      </c>
      <c r="BD119" s="25"/>
      <c r="BE119" s="25"/>
      <c r="BF119" s="25"/>
      <c r="BG119" s="25"/>
      <c r="BH119" s="25">
        <v>85.091999999999999</v>
      </c>
      <c r="BI119" s="25">
        <v>6503.41</v>
      </c>
      <c r="BJ119" s="25">
        <v>6144.67</v>
      </c>
      <c r="BK119" s="25">
        <v>1448.12</v>
      </c>
      <c r="BL119" s="69">
        <f>SUM(BL207)/AS207*AS119</f>
        <v>69605.204624032995</v>
      </c>
      <c r="BM119" s="69">
        <f>SUM(BM207)/AT207*AT119</f>
        <v>65614.307001481618</v>
      </c>
      <c r="BN119" s="69">
        <f>SUM(BN207)/AU207*AU119</f>
        <v>7625.1462280873538</v>
      </c>
      <c r="BO119" s="25"/>
      <c r="BP119" s="69">
        <f>SUM(BP207)/AW207*AW119</f>
        <v>41777.11522894934</v>
      </c>
      <c r="BQ119" s="69">
        <f>SUM(BQ207)/AX207*AX119</f>
        <v>36047.21638251868</v>
      </c>
      <c r="BR119" s="69">
        <f>SUM(BR207)/AY207*AY119</f>
        <v>4265.871157781914</v>
      </c>
      <c r="BS119" s="25"/>
      <c r="BT119" s="69">
        <f t="shared" si="13"/>
        <v>160392.71</v>
      </c>
      <c r="BU119" s="69">
        <f t="shared" si="14"/>
        <v>138277.06</v>
      </c>
      <c r="BV119" s="85">
        <v>10309.98</v>
      </c>
      <c r="BW119" s="25"/>
      <c r="BX119" s="25">
        <f>SUM(BX207)/BE207*BE119</f>
        <v>0</v>
      </c>
      <c r="BY119" s="25">
        <f>SUM(BY207)/BF207*BF119</f>
        <v>0</v>
      </c>
      <c r="BZ119" s="25">
        <f>SUM(BZ207)/BG207*BG119</f>
        <v>0</v>
      </c>
      <c r="CA119" s="25"/>
      <c r="CB119" s="69">
        <f>SUM(CB207)/BI207*BI119</f>
        <v>6529.3804790543736</v>
      </c>
      <c r="CC119" s="69">
        <f>SUM(CC207)/BJ207*BJ119</f>
        <v>6085.7939937710862</v>
      </c>
      <c r="CD119" s="69">
        <f>SUM(CD207)/BK207*BK119</f>
        <v>571.93657256230495</v>
      </c>
      <c r="CE119" s="25"/>
      <c r="CF119" s="25"/>
      <c r="CG119" s="25"/>
      <c r="CH119" s="25"/>
      <c r="CI119" s="25"/>
      <c r="CJ119" s="25">
        <v>1</v>
      </c>
      <c r="CK119" s="25">
        <v>36338.339999999997</v>
      </c>
      <c r="CL119" s="25">
        <v>3702.65</v>
      </c>
    </row>
    <row r="120" spans="1:90">
      <c r="A120" s="5">
        <v>107</v>
      </c>
      <c r="B120" s="5" t="s">
        <v>140</v>
      </c>
      <c r="C120" s="25"/>
      <c r="D120" s="25"/>
      <c r="E120" s="58">
        <v>42370</v>
      </c>
      <c r="F120" s="58">
        <v>42735</v>
      </c>
      <c r="G120" s="34" t="s">
        <v>273</v>
      </c>
      <c r="H120" s="25">
        <v>25300</v>
      </c>
      <c r="I120" s="34"/>
      <c r="J120" s="34" t="s">
        <v>273</v>
      </c>
      <c r="K120" s="69">
        <v>3763.46</v>
      </c>
      <c r="L120" s="70" t="s">
        <v>273</v>
      </c>
      <c r="M120" s="69">
        <f t="shared" si="12"/>
        <v>180840.1</v>
      </c>
      <c r="N120" s="69">
        <v>82918.42</v>
      </c>
      <c r="O120" s="69">
        <v>60227.199999999997</v>
      </c>
      <c r="P120" s="69">
        <v>37694.480000000003</v>
      </c>
      <c r="Q120" s="69">
        <v>172188.63</v>
      </c>
      <c r="R120" s="69">
        <f t="shared" si="11"/>
        <v>172188.63</v>
      </c>
      <c r="S120" s="69"/>
      <c r="T120" s="69"/>
      <c r="U120" s="69"/>
      <c r="V120" s="69"/>
      <c r="W120" s="69"/>
      <c r="X120" s="69">
        <v>52700</v>
      </c>
      <c r="Y120" s="69"/>
      <c r="Z120" s="69">
        <f t="shared" si="7"/>
        <v>12414.929999999993</v>
      </c>
      <c r="AA120" s="60">
        <v>865.8</v>
      </c>
      <c r="AB120" s="60">
        <f t="shared" si="10"/>
        <v>19.380000000000003</v>
      </c>
      <c r="AC120" s="60">
        <v>0</v>
      </c>
      <c r="AD120" s="60">
        <v>3.66</v>
      </c>
      <c r="AE120" s="60">
        <v>6.9</v>
      </c>
      <c r="AF120" s="60">
        <v>3.82</v>
      </c>
      <c r="AG120" s="60">
        <v>5</v>
      </c>
      <c r="AH120" s="25"/>
      <c r="AI120" s="25"/>
      <c r="AJ120" s="25"/>
      <c r="AK120" s="25"/>
      <c r="AL120" s="25"/>
      <c r="AM120" s="25"/>
      <c r="AN120" s="25">
        <v>3273.43</v>
      </c>
      <c r="AO120" s="25"/>
      <c r="AP120" s="25"/>
      <c r="AQ120" s="25">
        <v>6605.22</v>
      </c>
      <c r="AR120" s="25">
        <v>2351.98</v>
      </c>
      <c r="AS120" s="25">
        <v>82380.73</v>
      </c>
      <c r="AT120" s="25">
        <v>80256.210000000006</v>
      </c>
      <c r="AU120" s="25">
        <v>4017.4</v>
      </c>
      <c r="AV120" s="25">
        <v>2309.9319999999998</v>
      </c>
      <c r="AW120" s="25">
        <v>49777.78</v>
      </c>
      <c r="AX120" s="25">
        <v>48694.03</v>
      </c>
      <c r="AY120" s="25">
        <v>2307.09</v>
      </c>
      <c r="AZ120" s="25">
        <v>0</v>
      </c>
      <c r="BA120" s="25">
        <v>0</v>
      </c>
      <c r="BB120" s="25">
        <v>0</v>
      </c>
      <c r="BC120" s="25">
        <v>0</v>
      </c>
      <c r="BD120" s="25"/>
      <c r="BE120" s="25"/>
      <c r="BF120" s="25"/>
      <c r="BG120" s="25"/>
      <c r="BH120" s="25">
        <v>87.072000000000003</v>
      </c>
      <c r="BI120" s="25">
        <v>6650.79</v>
      </c>
      <c r="BJ120" s="25">
        <v>6527.27</v>
      </c>
      <c r="BK120" s="25">
        <v>280.73</v>
      </c>
      <c r="BL120" s="69">
        <f>SUM(BL207)/AS207*AS120</f>
        <v>87289.141340371716</v>
      </c>
      <c r="BM120" s="69">
        <f>SUM(BM207)/AT207*AT120</f>
        <v>86999.518933134692</v>
      </c>
      <c r="BN120" s="69">
        <f>SUM(BN207)/AU207*AU120</f>
        <v>1423.9697171012558</v>
      </c>
      <c r="BO120" s="25"/>
      <c r="BP120" s="69">
        <f>SUM(BP207)/AW207*AW120</f>
        <v>51323.177748534014</v>
      </c>
      <c r="BQ120" s="69">
        <f>SUM(BQ207)/AX207*AX120</f>
        <v>47579.960992019951</v>
      </c>
      <c r="BR120" s="69">
        <f>SUM(BR207)/AY207*AY120</f>
        <v>788.12549864962</v>
      </c>
      <c r="BS120" s="25"/>
      <c r="BT120" s="69">
        <f t="shared" si="13"/>
        <v>0</v>
      </c>
      <c r="BU120" s="69">
        <f t="shared" si="14"/>
        <v>0</v>
      </c>
      <c r="BV120" s="85">
        <f>SUM(BV207)/BC207*BC120</f>
        <v>0</v>
      </c>
      <c r="BW120" s="25"/>
      <c r="BX120" s="25">
        <f>SUM(BX207)/BE207*BE120</f>
        <v>0</v>
      </c>
      <c r="BY120" s="25">
        <f>SUM(BY207)/BF207*BF120</f>
        <v>0</v>
      </c>
      <c r="BZ120" s="25">
        <f>SUM(BZ207)/BG207*BG120</f>
        <v>0</v>
      </c>
      <c r="CA120" s="25"/>
      <c r="CB120" s="69">
        <f>SUM(CB207)/BI207*BI120</f>
        <v>6677.3490209428655</v>
      </c>
      <c r="CC120" s="69">
        <f>SUM(CC207)/BJ207*BJ120</f>
        <v>6464.7280589066941</v>
      </c>
      <c r="CD120" s="69">
        <f>SUM(CD207)/BK207*BK120</f>
        <v>110.87461951731618</v>
      </c>
      <c r="CE120" s="25"/>
      <c r="CF120" s="25"/>
      <c r="CG120" s="25"/>
      <c r="CH120" s="25"/>
      <c r="CI120" s="25"/>
      <c r="CJ120" s="25"/>
      <c r="CK120" s="25"/>
      <c r="CL120" s="25"/>
    </row>
    <row r="121" spans="1:90">
      <c r="A121" s="5">
        <v>108</v>
      </c>
      <c r="B121" s="5" t="s">
        <v>141</v>
      </c>
      <c r="C121" s="25"/>
      <c r="D121" s="25"/>
      <c r="E121" s="58">
        <v>42370</v>
      </c>
      <c r="F121" s="58">
        <v>42735</v>
      </c>
      <c r="G121" s="34" t="s">
        <v>273</v>
      </c>
      <c r="H121" s="25">
        <v>-34600</v>
      </c>
      <c r="I121" s="34"/>
      <c r="J121" s="34" t="s">
        <v>273</v>
      </c>
      <c r="K121" s="69">
        <v>52863.09</v>
      </c>
      <c r="L121" s="70" t="s">
        <v>273</v>
      </c>
      <c r="M121" s="69">
        <f t="shared" si="12"/>
        <v>274173.24</v>
      </c>
      <c r="N121" s="69">
        <v>144253.26</v>
      </c>
      <c r="O121" s="69">
        <v>73975.679999999993</v>
      </c>
      <c r="P121" s="69">
        <v>55944.3</v>
      </c>
      <c r="Q121" s="69">
        <v>270098.78999999998</v>
      </c>
      <c r="R121" s="69">
        <f t="shared" si="11"/>
        <v>270098.78999999998</v>
      </c>
      <c r="S121" s="69"/>
      <c r="T121" s="69"/>
      <c r="U121" s="69"/>
      <c r="V121" s="69"/>
      <c r="W121" s="69"/>
      <c r="X121" s="69">
        <v>-29700</v>
      </c>
      <c r="Y121" s="69"/>
      <c r="Z121" s="69">
        <f t="shared" si="7"/>
        <v>56937.539999999979</v>
      </c>
      <c r="AA121" s="60">
        <v>1284.3</v>
      </c>
      <c r="AB121" s="60">
        <f t="shared" si="10"/>
        <v>19.87</v>
      </c>
      <c r="AC121" s="60">
        <v>0</v>
      </c>
      <c r="AD121" s="60">
        <v>4.82</v>
      </c>
      <c r="AE121" s="60">
        <v>7.23</v>
      </c>
      <c r="AF121" s="60">
        <v>3.82</v>
      </c>
      <c r="AG121" s="60">
        <v>4</v>
      </c>
      <c r="AH121" s="25"/>
      <c r="AI121" s="25"/>
      <c r="AJ121" s="25"/>
      <c r="AK121" s="25"/>
      <c r="AL121" s="25"/>
      <c r="AM121" s="25"/>
      <c r="AN121" s="25">
        <v>136893.66</v>
      </c>
      <c r="AO121" s="25"/>
      <c r="AP121" s="25"/>
      <c r="AQ121" s="25">
        <v>149641.5</v>
      </c>
      <c r="AR121" s="25">
        <v>3039.51</v>
      </c>
      <c r="AS121" s="25">
        <v>105998.17</v>
      </c>
      <c r="AT121" s="25">
        <v>107797.46</v>
      </c>
      <c r="AU121" s="25">
        <v>28376.17</v>
      </c>
      <c r="AV121" s="25">
        <v>3031.393</v>
      </c>
      <c r="AW121" s="25">
        <v>65182.720000000001</v>
      </c>
      <c r="AX121" s="25">
        <v>65422.26</v>
      </c>
      <c r="AY121" s="25">
        <v>16934.259999999998</v>
      </c>
      <c r="AZ121" s="25">
        <v>164.089</v>
      </c>
      <c r="BA121" s="25">
        <v>260516.16</v>
      </c>
      <c r="BB121" s="25">
        <v>245450.19</v>
      </c>
      <c r="BC121" s="25">
        <v>102461.97</v>
      </c>
      <c r="BD121" s="25"/>
      <c r="BE121" s="25"/>
      <c r="BF121" s="25"/>
      <c r="BG121" s="25"/>
      <c r="BH121" s="25">
        <v>124.929</v>
      </c>
      <c r="BI121" s="25">
        <v>9550.01</v>
      </c>
      <c r="BJ121" s="25">
        <v>9829.31</v>
      </c>
      <c r="BK121" s="25">
        <v>1869.1</v>
      </c>
      <c r="BL121" s="69">
        <f>SUM(BL207)/AS207*AS121</f>
        <v>112313.75642035158</v>
      </c>
      <c r="BM121" s="69">
        <f>SUM(BM207)/AT207*AT121</f>
        <v>116854.84727242703</v>
      </c>
      <c r="BN121" s="69">
        <f>SUM(BN207)/AU207*AU121</f>
        <v>10057.949611021342</v>
      </c>
      <c r="BO121" s="25"/>
      <c r="BP121" s="69">
        <f>SUM(BP207)/AW207*AW121</f>
        <v>67206.378522564148</v>
      </c>
      <c r="BQ121" s="69">
        <f>SUM(BQ207)/AX207*AX121</f>
        <v>63925.466403371982</v>
      </c>
      <c r="BR121" s="69">
        <f>SUM(BR207)/AY207*AY121</f>
        <v>5784.9161093682133</v>
      </c>
      <c r="BS121" s="25"/>
      <c r="BT121" s="69">
        <f t="shared" si="13"/>
        <v>260516.16</v>
      </c>
      <c r="BU121" s="69">
        <f t="shared" si="14"/>
        <v>245450.19</v>
      </c>
      <c r="BV121" s="85">
        <v>18300.84</v>
      </c>
      <c r="BW121" s="25"/>
      <c r="BX121" s="25">
        <f>SUM(BX207)/BE207*BE121</f>
        <v>0</v>
      </c>
      <c r="BY121" s="25">
        <f>SUM(BY207)/BF207*BF121</f>
        <v>0</v>
      </c>
      <c r="BZ121" s="25">
        <f>SUM(BZ207)/BG207*BG121</f>
        <v>0</v>
      </c>
      <c r="CA121" s="25"/>
      <c r="CB121" s="69">
        <f>SUM(CB207)/BI207*BI121</f>
        <v>9588.1466597944873</v>
      </c>
      <c r="CC121" s="69">
        <f>SUM(CC207)/BJ207*BJ121</f>
        <v>9735.1291055360289</v>
      </c>
      <c r="CD121" s="69">
        <f>SUM(CD207)/BK207*BK121</f>
        <v>738.20308246292041</v>
      </c>
      <c r="CE121" s="25"/>
      <c r="CF121" s="25"/>
      <c r="CG121" s="25"/>
      <c r="CH121" s="25"/>
      <c r="CI121" s="25"/>
      <c r="CJ121" s="25">
        <v>2</v>
      </c>
      <c r="CK121" s="25">
        <v>58068.86</v>
      </c>
      <c r="CL121" s="25">
        <v>59278.68</v>
      </c>
    </row>
    <row r="122" spans="1:90">
      <c r="A122" s="5">
        <v>109</v>
      </c>
      <c r="B122" s="5" t="s">
        <v>142</v>
      </c>
      <c r="C122" s="25"/>
      <c r="D122" s="25"/>
      <c r="E122" s="58">
        <v>42370</v>
      </c>
      <c r="F122" s="58">
        <v>42735</v>
      </c>
      <c r="G122" s="34" t="s">
        <v>273</v>
      </c>
      <c r="H122" s="25">
        <v>-11000</v>
      </c>
      <c r="I122" s="34"/>
      <c r="J122" s="34" t="s">
        <v>273</v>
      </c>
      <c r="K122" s="69">
        <v>18241.88</v>
      </c>
      <c r="L122" s="70" t="s">
        <v>273</v>
      </c>
      <c r="M122" s="69">
        <f t="shared" si="12"/>
        <v>306195.3</v>
      </c>
      <c r="N122" s="69">
        <v>161101.14000000001</v>
      </c>
      <c r="O122" s="69">
        <v>82615.679999999993</v>
      </c>
      <c r="P122" s="69">
        <v>62478.48</v>
      </c>
      <c r="Q122" s="69">
        <v>289784.78999999998</v>
      </c>
      <c r="R122" s="69">
        <f t="shared" si="11"/>
        <v>289784.78999999998</v>
      </c>
      <c r="S122" s="69"/>
      <c r="T122" s="69"/>
      <c r="U122" s="69"/>
      <c r="V122" s="69"/>
      <c r="W122" s="69"/>
      <c r="X122" s="69">
        <v>-35800</v>
      </c>
      <c r="Y122" s="69"/>
      <c r="Z122" s="69">
        <f t="shared" si="7"/>
        <v>34652.390000000014</v>
      </c>
      <c r="AA122" s="60">
        <v>1434.3</v>
      </c>
      <c r="AB122" s="60">
        <f t="shared" si="10"/>
        <v>19.8</v>
      </c>
      <c r="AC122" s="60">
        <v>0</v>
      </c>
      <c r="AD122" s="60">
        <v>4.82</v>
      </c>
      <c r="AE122" s="60">
        <v>7.16</v>
      </c>
      <c r="AF122" s="60">
        <v>3.82</v>
      </c>
      <c r="AG122" s="60">
        <v>4</v>
      </c>
      <c r="AH122" s="25"/>
      <c r="AI122" s="25"/>
      <c r="AJ122" s="25"/>
      <c r="AK122" s="25"/>
      <c r="AL122" s="25"/>
      <c r="AM122" s="25"/>
      <c r="AN122" s="25">
        <v>49713.98</v>
      </c>
      <c r="AO122" s="25"/>
      <c r="AP122" s="25"/>
      <c r="AQ122" s="25">
        <v>72790.23</v>
      </c>
      <c r="AR122" s="25">
        <v>4381.78</v>
      </c>
      <c r="AS122" s="25">
        <v>153162.26</v>
      </c>
      <c r="AT122" s="25">
        <v>143615.75</v>
      </c>
      <c r="AU122" s="25">
        <v>22423.11</v>
      </c>
      <c r="AV122" s="25">
        <v>4373.2039999999997</v>
      </c>
      <c r="AW122" s="25">
        <v>94137.04</v>
      </c>
      <c r="AX122" s="25">
        <v>89045.1</v>
      </c>
      <c r="AY122" s="25">
        <v>13411.92</v>
      </c>
      <c r="AZ122" s="25">
        <v>121.896</v>
      </c>
      <c r="BA122" s="25">
        <v>192785.99</v>
      </c>
      <c r="BB122" s="25">
        <v>185089.35</v>
      </c>
      <c r="BC122" s="25">
        <v>35371.040000000001</v>
      </c>
      <c r="BD122" s="25"/>
      <c r="BE122" s="25"/>
      <c r="BF122" s="25"/>
      <c r="BG122" s="25"/>
      <c r="BH122" s="25">
        <v>129.309</v>
      </c>
      <c r="BI122" s="25">
        <v>9885.74</v>
      </c>
      <c r="BJ122" s="25">
        <v>9144.58</v>
      </c>
      <c r="BK122" s="25">
        <v>1584.16</v>
      </c>
      <c r="BL122" s="69">
        <f>SUM(BL207)/AS207*AS122</f>
        <v>162287.97876822363</v>
      </c>
      <c r="BM122" s="69">
        <f>SUM(BM207)/AT207*AT122</f>
        <v>155682.67130009425</v>
      </c>
      <c r="BN122" s="69">
        <f>SUM(BN207)/AU207*AU122</f>
        <v>7947.8841049510474</v>
      </c>
      <c r="BO122" s="25"/>
      <c r="BP122" s="69">
        <f>SUM(BP207)/AW207*AW122</f>
        <v>97059.61247449879</v>
      </c>
      <c r="BQ122" s="69">
        <f>SUM(BQ207)/AX207*AX122</f>
        <v>87007.840273859358</v>
      </c>
      <c r="BR122" s="69">
        <f>SUM(BR207)/AY207*AY122</f>
        <v>4581.6488034055074</v>
      </c>
      <c r="BS122" s="25"/>
      <c r="BT122" s="69">
        <f t="shared" si="13"/>
        <v>192785.99</v>
      </c>
      <c r="BU122" s="69">
        <f t="shared" si="14"/>
        <v>185089.35</v>
      </c>
      <c r="BV122" s="85">
        <v>13800.3</v>
      </c>
      <c r="BW122" s="25"/>
      <c r="BX122" s="25">
        <f>SUM(BX207)/BE207*BE122</f>
        <v>0</v>
      </c>
      <c r="BY122" s="25">
        <f>SUM(BY207)/BF207*BF122</f>
        <v>0</v>
      </c>
      <c r="BZ122" s="25">
        <f>SUM(BZ207)/BG207*BG122</f>
        <v>0</v>
      </c>
      <c r="CA122" s="25"/>
      <c r="CB122" s="69">
        <f>SUM(CB207)/BI207*BI122</f>
        <v>9925.2173516673538</v>
      </c>
      <c r="CC122" s="69">
        <f>SUM(CC207)/BJ207*BJ122</f>
        <v>9056.9599408201248</v>
      </c>
      <c r="CD122" s="69">
        <f>SUM(CD207)/BK207*BK122</f>
        <v>625.66571885638007</v>
      </c>
      <c r="CE122" s="25"/>
      <c r="CF122" s="25"/>
      <c r="CG122" s="25"/>
      <c r="CH122" s="25"/>
      <c r="CI122" s="25"/>
      <c r="CJ122" s="25"/>
      <c r="CK122" s="25"/>
      <c r="CL122" s="25"/>
    </row>
    <row r="123" spans="1:90">
      <c r="A123" s="5">
        <v>110</v>
      </c>
      <c r="B123" s="5" t="s">
        <v>143</v>
      </c>
      <c r="C123" s="25"/>
      <c r="D123" s="25"/>
      <c r="E123" s="58">
        <v>42370</v>
      </c>
      <c r="F123" s="58">
        <v>42735</v>
      </c>
      <c r="G123" s="34" t="s">
        <v>273</v>
      </c>
      <c r="H123" s="25">
        <v>93900</v>
      </c>
      <c r="I123" s="34"/>
      <c r="J123" s="34" t="s">
        <v>273</v>
      </c>
      <c r="K123" s="69">
        <v>73533.88</v>
      </c>
      <c r="L123" s="70" t="s">
        <v>273</v>
      </c>
      <c r="M123" s="69">
        <f t="shared" si="12"/>
        <v>548890.32000000007</v>
      </c>
      <c r="N123" s="69">
        <v>288793.88</v>
      </c>
      <c r="O123" s="69">
        <v>148097.28</v>
      </c>
      <c r="P123" s="69">
        <v>111999.16</v>
      </c>
      <c r="Q123" s="69">
        <v>533016.88</v>
      </c>
      <c r="R123" s="69">
        <f t="shared" si="11"/>
        <v>533016.88</v>
      </c>
      <c r="S123" s="69"/>
      <c r="T123" s="69"/>
      <c r="U123" s="69"/>
      <c r="V123" s="69"/>
      <c r="W123" s="69"/>
      <c r="X123" s="69">
        <v>19100</v>
      </c>
      <c r="Y123" s="69"/>
      <c r="Z123" s="69">
        <f t="shared" si="7"/>
        <v>89407.320000000065</v>
      </c>
      <c r="AA123" s="60">
        <v>2571.8000000000002</v>
      </c>
      <c r="AB123" s="60">
        <f t="shared" si="10"/>
        <v>19.59</v>
      </c>
      <c r="AC123" s="60">
        <v>0</v>
      </c>
      <c r="AD123" s="60">
        <v>4.82</v>
      </c>
      <c r="AE123" s="60">
        <v>6.95</v>
      </c>
      <c r="AF123" s="60">
        <v>3.82</v>
      </c>
      <c r="AG123" s="60">
        <v>4</v>
      </c>
      <c r="AH123" s="25"/>
      <c r="AI123" s="25"/>
      <c r="AJ123" s="25"/>
      <c r="AK123" s="25"/>
      <c r="AL123" s="25"/>
      <c r="AM123" s="25"/>
      <c r="AN123" s="25">
        <v>218316.79</v>
      </c>
      <c r="AO123" s="25"/>
      <c r="AP123" s="25"/>
      <c r="AQ123" s="25">
        <v>239336.43</v>
      </c>
      <c r="AR123" s="25">
        <v>8243.6200000000008</v>
      </c>
      <c r="AS123" s="25">
        <v>287767.73</v>
      </c>
      <c r="AT123" s="25">
        <v>282468.18</v>
      </c>
      <c r="AU123" s="25">
        <v>64431.78</v>
      </c>
      <c r="AV123" s="25">
        <v>8145.99</v>
      </c>
      <c r="AW123" s="25">
        <v>175363.1</v>
      </c>
      <c r="AX123" s="25">
        <v>170680.15</v>
      </c>
      <c r="AY123" s="25">
        <v>38768.57</v>
      </c>
      <c r="AZ123" s="25">
        <v>337.98099999999999</v>
      </c>
      <c r="BA123" s="25">
        <v>535347.13</v>
      </c>
      <c r="BB123" s="25">
        <v>524201.15</v>
      </c>
      <c r="BC123" s="25">
        <v>131831.93</v>
      </c>
      <c r="BD123" s="25"/>
      <c r="BE123" s="25"/>
      <c r="BF123" s="25"/>
      <c r="BG123" s="25"/>
      <c r="BH123" s="25">
        <v>300.15800000000002</v>
      </c>
      <c r="BI123" s="25">
        <v>22946.95</v>
      </c>
      <c r="BJ123" s="25">
        <v>22642.21</v>
      </c>
      <c r="BK123" s="25">
        <v>4296.5</v>
      </c>
      <c r="BL123" s="69">
        <f>SUM(BL207)/AS207*AS123</f>
        <v>304913.51626973844</v>
      </c>
      <c r="BM123" s="69">
        <f>SUM(BM207)/AT207*AT123</f>
        <v>306201.79764180363</v>
      </c>
      <c r="BN123" s="69">
        <f>SUM(BN207)/AU207*AU123</f>
        <v>22837.881101939151</v>
      </c>
      <c r="BO123" s="25"/>
      <c r="BP123" s="69">
        <f>SUM(BP207)/AW207*AW123</f>
        <v>180807.41149633322</v>
      </c>
      <c r="BQ123" s="69">
        <f>SUM(BQ207)/AX207*AX123</f>
        <v>166775.16482230191</v>
      </c>
      <c r="BR123" s="69">
        <f>SUM(BR207)/AY207*AY123</f>
        <v>13243.739326676765</v>
      </c>
      <c r="BS123" s="25"/>
      <c r="BT123" s="69">
        <f>SUM(BA123)</f>
        <v>535347.13</v>
      </c>
      <c r="BU123" s="69">
        <f>SUM(BB123)</f>
        <v>524201.15</v>
      </c>
      <c r="BV123" s="85">
        <v>39084.620000000003</v>
      </c>
      <c r="BW123" s="25"/>
      <c r="BX123" s="25">
        <f>SUM(BX207)/BE207*BE123</f>
        <v>0</v>
      </c>
      <c r="BY123" s="25">
        <f>SUM(BY207)/BF207*BF123</f>
        <v>0</v>
      </c>
      <c r="BZ123" s="25">
        <f>SUM(BZ207)/BG207*BG123</f>
        <v>0</v>
      </c>
      <c r="CA123" s="25"/>
      <c r="CB123" s="69">
        <f>SUM(CB207)/BI207*BI123</f>
        <v>23038.585508807959</v>
      </c>
      <c r="CC123" s="69">
        <f>SUM(CC207)/BJ207*BJ123</f>
        <v>22425.26053046032</v>
      </c>
      <c r="CD123" s="69">
        <f>SUM(CD207)/BK207*BK123</f>
        <v>1696.9073585158299</v>
      </c>
      <c r="CE123" s="25"/>
      <c r="CF123" s="25"/>
      <c r="CG123" s="25"/>
      <c r="CH123" s="25"/>
      <c r="CI123" s="25"/>
      <c r="CJ123" s="25">
        <v>2</v>
      </c>
      <c r="CK123" s="25">
        <v>78590.7</v>
      </c>
      <c r="CL123" s="25">
        <v>104787.76</v>
      </c>
    </row>
    <row r="124" spans="1:90">
      <c r="A124" s="5">
        <v>111</v>
      </c>
      <c r="B124" s="5" t="s">
        <v>144</v>
      </c>
      <c r="C124" s="25"/>
      <c r="D124" s="25"/>
      <c r="E124" s="58">
        <v>42370</v>
      </c>
      <c r="F124" s="58">
        <v>42735</v>
      </c>
      <c r="G124" s="34" t="s">
        <v>273</v>
      </c>
      <c r="H124" s="25">
        <v>3000</v>
      </c>
      <c r="I124" s="34"/>
      <c r="J124" s="34" t="s">
        <v>273</v>
      </c>
      <c r="K124" s="69">
        <v>2003.76</v>
      </c>
      <c r="L124" s="70" t="s">
        <v>273</v>
      </c>
      <c r="M124" s="69">
        <f>SUM(N124:P124)</f>
        <v>28750.54</v>
      </c>
      <c r="N124" s="69">
        <v>7284.06</v>
      </c>
      <c r="O124" s="69">
        <v>15986.68</v>
      </c>
      <c r="P124" s="69">
        <v>5479.8</v>
      </c>
      <c r="Q124" s="69">
        <v>24994.37</v>
      </c>
      <c r="R124" s="69">
        <f t="shared" si="11"/>
        <v>24994.37</v>
      </c>
      <c r="S124" s="69"/>
      <c r="T124" s="69"/>
      <c r="U124" s="69"/>
      <c r="V124" s="69"/>
      <c r="W124" s="69"/>
      <c r="X124" s="69">
        <v>3000</v>
      </c>
      <c r="Y124" s="69"/>
      <c r="Z124" s="69">
        <f>SUM(K124+M124-Q124)</f>
        <v>5759.93</v>
      </c>
      <c r="AA124" s="60">
        <v>125.8</v>
      </c>
      <c r="AB124" s="60">
        <f t="shared" si="10"/>
        <v>19.490000000000002</v>
      </c>
      <c r="AC124" s="60">
        <v>0</v>
      </c>
      <c r="AD124" s="60">
        <v>2.61</v>
      </c>
      <c r="AE124" s="60">
        <v>2.4700000000000002</v>
      </c>
      <c r="AF124" s="60">
        <v>3.82</v>
      </c>
      <c r="AG124" s="60">
        <v>10.59</v>
      </c>
      <c r="AH124" s="25"/>
      <c r="AI124" s="25"/>
      <c r="AJ124" s="25"/>
      <c r="AK124" s="25"/>
      <c r="AL124" s="25"/>
      <c r="AM124" s="25"/>
      <c r="AN124" s="25">
        <v>731.44</v>
      </c>
      <c r="AO124" s="25"/>
      <c r="AP124" s="25"/>
      <c r="AQ124" s="25">
        <v>834.96</v>
      </c>
      <c r="AR124" s="25">
        <v>58.42</v>
      </c>
      <c r="AS124" s="25">
        <v>2010.82</v>
      </c>
      <c r="AT124" s="25">
        <v>1908.05</v>
      </c>
      <c r="AU124" s="25">
        <v>665.43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/>
      <c r="BE124" s="25"/>
      <c r="BF124" s="25"/>
      <c r="BG124" s="25"/>
      <c r="BH124" s="25">
        <v>7.2919999999999998</v>
      </c>
      <c r="BI124" s="25">
        <v>556.53</v>
      </c>
      <c r="BJ124" s="25">
        <v>555.78</v>
      </c>
      <c r="BK124" s="25">
        <v>169.53</v>
      </c>
      <c r="BL124" s="69">
        <f>SUM(BL207)/AS207*AS124</f>
        <v>2130.6287427902894</v>
      </c>
      <c r="BM124" s="69">
        <f>SUM(BM207)/AT207*AT124</f>
        <v>2068.3686919724673</v>
      </c>
      <c r="BN124" s="69">
        <f>SUM(BN207)/AU207*AU124</f>
        <v>235.86204232854297</v>
      </c>
      <c r="BO124" s="25"/>
      <c r="BP124" s="69">
        <f>SUM(BP207)/AW207*AW124</f>
        <v>0</v>
      </c>
      <c r="BQ124" s="69">
        <f>SUM(BQ207)/AX207*AX124</f>
        <v>0</v>
      </c>
      <c r="BR124" s="69">
        <f>SUM(BR207)/AY207*AY124</f>
        <v>0</v>
      </c>
      <c r="BS124" s="25"/>
      <c r="BT124" s="69">
        <f>SUM(BT207)/BA207*BA124</f>
        <v>0</v>
      </c>
      <c r="BU124" s="69">
        <f>SUM(BU207)/BB207*BB124</f>
        <v>0</v>
      </c>
      <c r="BV124" s="85">
        <f>SUM(BV207)/BC207*BC124</f>
        <v>0</v>
      </c>
      <c r="BW124" s="25"/>
      <c r="BX124" s="25">
        <f>SUM(BX207)/BE207*BE124</f>
        <v>0</v>
      </c>
      <c r="BY124" s="25">
        <f>SUM(BY207)/BF207*BF124</f>
        <v>0</v>
      </c>
      <c r="BZ124" s="25">
        <f>SUM(BZ207)/BG207*BG124</f>
        <v>0</v>
      </c>
      <c r="CA124" s="25"/>
      <c r="CB124" s="69">
        <f>SUM(CB207)/BI207*BI124</f>
        <v>558.75242649750373</v>
      </c>
      <c r="CC124" s="69">
        <f>SUM(CC207)/BJ207*BJ124</f>
        <v>550.45471699181462</v>
      </c>
      <c r="CD124" s="69">
        <f>SUM(CD207)/BK207*BK124</f>
        <v>66.956058300753782</v>
      </c>
      <c r="CE124" s="25"/>
      <c r="CF124" s="25"/>
      <c r="CG124" s="25"/>
      <c r="CH124" s="25"/>
      <c r="CI124" s="25"/>
      <c r="CJ124" s="25">
        <v>1</v>
      </c>
      <c r="CK124" s="25">
        <v>4794.99</v>
      </c>
      <c r="CL124" s="25">
        <v>4794.99</v>
      </c>
    </row>
    <row r="125" spans="1:90">
      <c r="A125" s="5">
        <v>112</v>
      </c>
      <c r="B125" s="5" t="s">
        <v>145</v>
      </c>
      <c r="C125" s="25"/>
      <c r="D125" s="25"/>
      <c r="E125" s="58">
        <v>42370</v>
      </c>
      <c r="F125" s="58">
        <v>42735</v>
      </c>
      <c r="G125" s="34" t="s">
        <v>273</v>
      </c>
      <c r="H125" s="25">
        <v>4300</v>
      </c>
      <c r="I125" s="34"/>
      <c r="J125" s="34" t="s">
        <v>273</v>
      </c>
      <c r="K125" s="69">
        <v>14363.83</v>
      </c>
      <c r="L125" s="70" t="s">
        <v>273</v>
      </c>
      <c r="M125" s="69">
        <f t="shared" ref="M125:M169" si="15">SUM(N125:P125)</f>
        <v>70445.55</v>
      </c>
      <c r="N125" s="69">
        <v>30962.61</v>
      </c>
      <c r="O125" s="69">
        <v>20576.7</v>
      </c>
      <c r="P125" s="69">
        <v>18906.240000000002</v>
      </c>
      <c r="Q125" s="69">
        <v>51416.94</v>
      </c>
      <c r="R125" s="69">
        <f t="shared" si="11"/>
        <v>51416.94</v>
      </c>
      <c r="S125" s="69"/>
      <c r="T125" s="69"/>
      <c r="U125" s="69"/>
      <c r="V125" s="69"/>
      <c r="W125" s="69"/>
      <c r="X125" s="69">
        <v>12400</v>
      </c>
      <c r="Y125" s="69"/>
      <c r="Z125" s="69">
        <f t="shared" ref="Z125:Z188" si="16">SUM(K125+M125-Q125)</f>
        <v>33392.44</v>
      </c>
      <c r="AA125" s="60">
        <v>435.5</v>
      </c>
      <c r="AB125" s="60">
        <f t="shared" si="10"/>
        <v>16.380000000000003</v>
      </c>
      <c r="AC125" s="60">
        <v>0</v>
      </c>
      <c r="AD125" s="60">
        <v>3.65</v>
      </c>
      <c r="AE125" s="60">
        <v>4.91</v>
      </c>
      <c r="AF125" s="60">
        <v>3.82</v>
      </c>
      <c r="AG125" s="60">
        <v>4</v>
      </c>
      <c r="AH125" s="25"/>
      <c r="AI125" s="25"/>
      <c r="AJ125" s="25"/>
      <c r="AK125" s="25"/>
      <c r="AL125" s="25"/>
      <c r="AM125" s="25"/>
      <c r="AN125" s="25">
        <v>11677.86</v>
      </c>
      <c r="AO125" s="25"/>
      <c r="AP125" s="25"/>
      <c r="AQ125" s="25">
        <v>22633.06</v>
      </c>
      <c r="AR125" s="25">
        <v>1158.19</v>
      </c>
      <c r="AS125" s="25">
        <v>40184.75</v>
      </c>
      <c r="AT125" s="25">
        <v>33577.5</v>
      </c>
      <c r="AU125" s="25">
        <v>13413.33</v>
      </c>
      <c r="AV125" s="25">
        <v>1153.8989999999999</v>
      </c>
      <c r="AW125" s="25">
        <v>24753.360000000001</v>
      </c>
      <c r="AX125" s="25">
        <v>20833.63</v>
      </c>
      <c r="AY125" s="25">
        <v>8301.16</v>
      </c>
      <c r="AZ125" s="25">
        <v>0</v>
      </c>
      <c r="BA125" s="25">
        <v>0</v>
      </c>
      <c r="BB125" s="25">
        <v>0</v>
      </c>
      <c r="BC125" s="25">
        <v>0</v>
      </c>
      <c r="BD125" s="25"/>
      <c r="BE125" s="25"/>
      <c r="BF125" s="25"/>
      <c r="BG125" s="25"/>
      <c r="BH125" s="25">
        <v>47.124000000000002</v>
      </c>
      <c r="BI125" s="25">
        <v>3602.39</v>
      </c>
      <c r="BJ125" s="25">
        <v>3174.17</v>
      </c>
      <c r="BK125" s="25">
        <v>918.57</v>
      </c>
      <c r="BL125" s="69">
        <f>SUM(BL207)/AS207*AS125</f>
        <v>42579.039084474032</v>
      </c>
      <c r="BM125" s="69">
        <f>SUM(BM207)/AT207*AT125</f>
        <v>36398.757765627481</v>
      </c>
      <c r="BN125" s="69">
        <f>SUM(BN207)/AU207*AU125</f>
        <v>4754.3624546935298</v>
      </c>
      <c r="BO125" s="25"/>
      <c r="BP125" s="69">
        <f>SUM(BP207)/AW207*AW125</f>
        <v>25521.851218625099</v>
      </c>
      <c r="BQ125" s="69">
        <f>SUM(BQ207)/AX207*AX125</f>
        <v>20356.978108449366</v>
      </c>
      <c r="BR125" s="69">
        <f>SUM(BR207)/AY207*AY125</f>
        <v>2835.7610081835901</v>
      </c>
      <c r="BS125" s="25"/>
      <c r="BT125" s="69">
        <f>SUM(BT207)/BA207*BA125</f>
        <v>0</v>
      </c>
      <c r="BU125" s="69">
        <f>SUM(BU207)/BB207*BB125</f>
        <v>0</v>
      </c>
      <c r="BV125" s="85">
        <f>SUM(BV207)/BC207*BC125</f>
        <v>0</v>
      </c>
      <c r="BW125" s="25"/>
      <c r="BX125" s="25">
        <f>SUM(BX207)/BE207*BE125</f>
        <v>0</v>
      </c>
      <c r="BY125" s="25">
        <f>SUM(BY207)/BF207*BF125</f>
        <v>0</v>
      </c>
      <c r="BZ125" s="25">
        <f>SUM(BZ207)/BG207*BG125</f>
        <v>0</v>
      </c>
      <c r="CA125" s="25"/>
      <c r="CB125" s="69">
        <f>SUM(CB207)/BI207*BI125</f>
        <v>3616.7756521487477</v>
      </c>
      <c r="CC125" s="69">
        <f>SUM(CC207)/BJ207*BJ125</f>
        <v>3143.7562507357379</v>
      </c>
      <c r="CD125" s="69">
        <f>SUM(CD207)/BK207*BK125</f>
        <v>362.79022281202975</v>
      </c>
      <c r="CE125" s="25"/>
      <c r="CF125" s="25"/>
      <c r="CG125" s="25"/>
      <c r="CH125" s="25"/>
      <c r="CI125" s="25"/>
      <c r="CJ125" s="25">
        <v>3</v>
      </c>
      <c r="CK125" s="25">
        <v>28160.51</v>
      </c>
      <c r="CL125" s="25">
        <v>8155.49</v>
      </c>
    </row>
    <row r="126" spans="1:90">
      <c r="A126" s="5">
        <v>113</v>
      </c>
      <c r="B126" s="5" t="s">
        <v>146</v>
      </c>
      <c r="C126" s="25"/>
      <c r="D126" s="25"/>
      <c r="E126" s="58">
        <v>42370</v>
      </c>
      <c r="F126" s="58">
        <v>42735</v>
      </c>
      <c r="G126" s="34" t="s">
        <v>273</v>
      </c>
      <c r="H126" s="25">
        <v>0</v>
      </c>
      <c r="I126" s="34"/>
      <c r="J126" s="34" t="s">
        <v>273</v>
      </c>
      <c r="K126" s="69">
        <v>975.56</v>
      </c>
      <c r="L126" s="70" t="s">
        <v>273</v>
      </c>
      <c r="M126" s="69">
        <f t="shared" si="15"/>
        <v>12637.5</v>
      </c>
      <c r="N126" s="69">
        <v>7780.56</v>
      </c>
      <c r="O126" s="69">
        <v>0</v>
      </c>
      <c r="P126" s="69">
        <v>4856.9399999999996</v>
      </c>
      <c r="Q126" s="69">
        <v>13071.32</v>
      </c>
      <c r="R126" s="69">
        <f t="shared" si="11"/>
        <v>13071.32</v>
      </c>
      <c r="S126" s="69"/>
      <c r="T126" s="69"/>
      <c r="U126" s="69"/>
      <c r="V126" s="69"/>
      <c r="W126" s="69"/>
      <c r="X126" s="69">
        <v>0</v>
      </c>
      <c r="Y126" s="69"/>
      <c r="Z126" s="69">
        <f t="shared" si="16"/>
        <v>541.73999999999978</v>
      </c>
      <c r="AA126" s="60">
        <v>111.5</v>
      </c>
      <c r="AB126" s="60">
        <f t="shared" si="10"/>
        <v>9.94</v>
      </c>
      <c r="AC126" s="60">
        <v>0</v>
      </c>
      <c r="AD126" s="60">
        <v>3.65</v>
      </c>
      <c r="AE126" s="60">
        <v>2.4700000000000002</v>
      </c>
      <c r="AF126" s="60">
        <v>3.82</v>
      </c>
      <c r="AG126" s="60">
        <v>0</v>
      </c>
      <c r="AH126" s="25"/>
      <c r="AI126" s="25"/>
      <c r="AJ126" s="25"/>
      <c r="AK126" s="25"/>
      <c r="AL126" s="25"/>
      <c r="AM126" s="25"/>
      <c r="AN126" s="25">
        <v>1530.86</v>
      </c>
      <c r="AO126" s="25"/>
      <c r="AP126" s="25"/>
      <c r="AQ126" s="25">
        <v>997.41</v>
      </c>
      <c r="AR126" s="25">
        <v>263.31</v>
      </c>
      <c r="AS126" s="25">
        <v>9187.27</v>
      </c>
      <c r="AT126" s="25">
        <v>9462.17</v>
      </c>
      <c r="AU126" s="25">
        <v>603.74</v>
      </c>
      <c r="AV126" s="25">
        <v>186.751</v>
      </c>
      <c r="AW126" s="25">
        <v>4017.82</v>
      </c>
      <c r="AX126" s="25">
        <v>4238.7299999999996</v>
      </c>
      <c r="AY126" s="25">
        <v>353.93</v>
      </c>
      <c r="AZ126" s="25">
        <v>0</v>
      </c>
      <c r="BA126" s="25">
        <v>0</v>
      </c>
      <c r="BB126" s="25">
        <v>0</v>
      </c>
      <c r="BC126" s="25">
        <v>0</v>
      </c>
      <c r="BD126" s="25"/>
      <c r="BE126" s="25"/>
      <c r="BF126" s="25"/>
      <c r="BG126" s="25"/>
      <c r="BH126" s="25">
        <v>8.2080000000000002</v>
      </c>
      <c r="BI126" s="25">
        <v>627.48</v>
      </c>
      <c r="BJ126" s="25">
        <v>665.12</v>
      </c>
      <c r="BK126" s="25">
        <v>39.74</v>
      </c>
      <c r="BL126" s="69">
        <f>SUM(BL207)/AS207*AS126</f>
        <v>9734.6662206338424</v>
      </c>
      <c r="BM126" s="69">
        <f>SUM(BM207)/AT207*AT126</f>
        <v>10257.203001033055</v>
      </c>
      <c r="BN126" s="69">
        <f>SUM(BN207)/AU207*AU126</f>
        <v>213.99598670849608</v>
      </c>
      <c r="BO126" s="25"/>
      <c r="BP126" s="69">
        <f>SUM(BP207)/AW207*AW126</f>
        <v>4142.556980677221</v>
      </c>
      <c r="BQ126" s="69">
        <f>SUM(BQ207)/AX207*AX126</f>
        <v>4141.7522446941584</v>
      </c>
      <c r="BR126" s="69">
        <f>SUM(BR207)/AY207*AY126</f>
        <v>120.90610151188727</v>
      </c>
      <c r="BS126" s="25"/>
      <c r="BT126" s="69">
        <f>SUM(BT207)/BA207*BA126</f>
        <v>0</v>
      </c>
      <c r="BU126" s="69">
        <f>SUM(BU207)/BB207*BB126</f>
        <v>0</v>
      </c>
      <c r="BV126" s="85">
        <f>SUM(BV207)/BC207*BC126</f>
        <v>0</v>
      </c>
      <c r="BW126" s="25"/>
      <c r="BX126" s="25">
        <f>SUM(BX207)/BE207*BE126</f>
        <v>0</v>
      </c>
      <c r="BY126" s="25">
        <f>SUM(BY207)/BF207*BF126</f>
        <v>0</v>
      </c>
      <c r="BZ126" s="25">
        <f>SUM(BZ207)/BG207*BG126</f>
        <v>0</v>
      </c>
      <c r="CA126" s="25"/>
      <c r="CB126" s="69">
        <f>SUM(CB207)/BI207*BI126</f>
        <v>629.98575562620817</v>
      </c>
      <c r="CC126" s="69">
        <f>SUM(CC207)/BJ207*BJ126</f>
        <v>658.74706064557165</v>
      </c>
      <c r="CD126" s="69">
        <f>SUM(CD207)/BK207*BK126</f>
        <v>15.695356319659975</v>
      </c>
      <c r="CE126" s="25"/>
      <c r="CF126" s="25"/>
      <c r="CG126" s="25"/>
      <c r="CH126" s="25"/>
      <c r="CI126" s="25"/>
      <c r="CJ126" s="25"/>
      <c r="CK126" s="25"/>
      <c r="CL126" s="25"/>
    </row>
    <row r="127" spans="1:90">
      <c r="A127" s="5">
        <v>114</v>
      </c>
      <c r="B127" s="5" t="s">
        <v>147</v>
      </c>
      <c r="C127" s="25"/>
      <c r="D127" s="25"/>
      <c r="E127" s="58">
        <v>42370</v>
      </c>
      <c r="F127" s="58">
        <v>42735</v>
      </c>
      <c r="G127" s="34" t="s">
        <v>273</v>
      </c>
      <c r="H127" s="25">
        <v>22400</v>
      </c>
      <c r="I127" s="34"/>
      <c r="J127" s="34" t="s">
        <v>273</v>
      </c>
      <c r="K127" s="69">
        <v>0</v>
      </c>
      <c r="L127" s="70" t="s">
        <v>273</v>
      </c>
      <c r="M127" s="69">
        <f t="shared" si="15"/>
        <v>20995.86</v>
      </c>
      <c r="N127" s="69">
        <v>9197.1</v>
      </c>
      <c r="O127" s="69">
        <v>6057.48</v>
      </c>
      <c r="P127" s="69">
        <v>5741.28</v>
      </c>
      <c r="Q127" s="69">
        <v>19053.12</v>
      </c>
      <c r="R127" s="69">
        <f t="shared" si="11"/>
        <v>19053.12</v>
      </c>
      <c r="S127" s="69"/>
      <c r="T127" s="69"/>
      <c r="U127" s="69"/>
      <c r="V127" s="69"/>
      <c r="W127" s="69"/>
      <c r="X127" s="69">
        <v>25800</v>
      </c>
      <c r="Y127" s="69"/>
      <c r="Z127" s="69">
        <f t="shared" si="16"/>
        <v>1942.7400000000016</v>
      </c>
      <c r="AA127" s="60">
        <v>131.80000000000001</v>
      </c>
      <c r="AB127" s="60">
        <f t="shared" si="10"/>
        <v>14.74</v>
      </c>
      <c r="AC127" s="60">
        <v>0</v>
      </c>
      <c r="AD127" s="60">
        <v>3.65</v>
      </c>
      <c r="AE127" s="60">
        <v>3.27</v>
      </c>
      <c r="AF127" s="60">
        <v>3.82</v>
      </c>
      <c r="AG127" s="60">
        <v>4</v>
      </c>
      <c r="AH127" s="25"/>
      <c r="AI127" s="25"/>
      <c r="AJ127" s="25"/>
      <c r="AK127" s="25"/>
      <c r="AL127" s="25"/>
      <c r="AM127" s="25"/>
      <c r="AN127" s="25">
        <v>0</v>
      </c>
      <c r="AO127" s="25"/>
      <c r="AP127" s="25"/>
      <c r="AQ127" s="25">
        <v>963.64</v>
      </c>
      <c r="AR127" s="25">
        <v>222.12</v>
      </c>
      <c r="AS127" s="25">
        <v>7752.42</v>
      </c>
      <c r="AT127" s="25">
        <v>7186.67</v>
      </c>
      <c r="AU127" s="25">
        <v>565.75</v>
      </c>
      <c r="AV127" s="25">
        <v>222.12</v>
      </c>
      <c r="AW127" s="25">
        <v>4778.49</v>
      </c>
      <c r="AX127" s="25">
        <v>4446.83</v>
      </c>
      <c r="AY127" s="25">
        <v>331.66</v>
      </c>
      <c r="AZ127" s="25">
        <v>0</v>
      </c>
      <c r="BA127" s="25">
        <v>0</v>
      </c>
      <c r="BB127" s="25">
        <v>0</v>
      </c>
      <c r="BC127" s="25">
        <v>0</v>
      </c>
      <c r="BD127" s="25"/>
      <c r="BE127" s="25"/>
      <c r="BF127" s="25"/>
      <c r="BG127" s="25"/>
      <c r="BH127" s="25">
        <v>10.26</v>
      </c>
      <c r="BI127" s="25">
        <v>784.26</v>
      </c>
      <c r="BJ127" s="25">
        <v>718.03</v>
      </c>
      <c r="BK127" s="25">
        <v>66.23</v>
      </c>
      <c r="BL127" s="69">
        <f>SUM(BL207)/AS207*AS127</f>
        <v>8214.3249411594752</v>
      </c>
      <c r="BM127" s="69">
        <f>SUM(BM207)/AT207*AT127</f>
        <v>7790.51032600706</v>
      </c>
      <c r="BN127" s="69">
        <f>SUM(BN207)/AU207*AU127</f>
        <v>200.53040958083224</v>
      </c>
      <c r="BO127" s="25"/>
      <c r="BP127" s="69">
        <f>SUM(BP207)/AW207*AW127</f>
        <v>4926.8426924541891</v>
      </c>
      <c r="BQ127" s="69">
        <f>SUM(BQ207)/AX207*AX127</f>
        <v>4345.0911320780815</v>
      </c>
      <c r="BR127" s="69">
        <f>SUM(BR207)/AY207*AY127</f>
        <v>113.29844214232344</v>
      </c>
      <c r="BS127" s="25"/>
      <c r="BT127" s="69">
        <f>SUM(BT207)/BA207*BA127</f>
        <v>0</v>
      </c>
      <c r="BU127" s="69">
        <f>SUM(BU207)/BB207*BB127</f>
        <v>0</v>
      </c>
      <c r="BV127" s="85">
        <f>SUM(BV207)/BC207*BC127</f>
        <v>0</v>
      </c>
      <c r="BW127" s="25"/>
      <c r="BX127" s="25">
        <f>SUM(BX207)/BE207*BE127</f>
        <v>0</v>
      </c>
      <c r="BY127" s="25">
        <f>SUM(BY207)/BF207*BF127</f>
        <v>0</v>
      </c>
      <c r="BZ127" s="25">
        <f>SUM(BZ207)/BG207*BG127</f>
        <v>0</v>
      </c>
      <c r="CA127" s="25"/>
      <c r="CB127" s="69">
        <f>SUM(CB207)/BI207*BI127</f>
        <v>787.39183513006003</v>
      </c>
      <c r="CC127" s="69">
        <f>SUM(CC207)/BJ207*BJ127</f>
        <v>711.15009615609176</v>
      </c>
      <c r="CD127" s="69">
        <f>SUM(CD207)/BK207*BK127</f>
        <v>26.157610695799701</v>
      </c>
      <c r="CE127" s="25"/>
      <c r="CF127" s="25"/>
      <c r="CG127" s="25"/>
      <c r="CH127" s="25"/>
      <c r="CI127" s="25"/>
      <c r="CJ127" s="25"/>
      <c r="CK127" s="25"/>
      <c r="CL127" s="25"/>
    </row>
    <row r="128" spans="1:90">
      <c r="A128" s="5">
        <v>115</v>
      </c>
      <c r="B128" s="5" t="s">
        <v>148</v>
      </c>
      <c r="C128" s="25"/>
      <c r="D128" s="25"/>
      <c r="E128" s="58">
        <v>42370</v>
      </c>
      <c r="F128" s="58">
        <v>42735</v>
      </c>
      <c r="G128" s="34" t="s">
        <v>273</v>
      </c>
      <c r="H128" s="25">
        <v>-7300</v>
      </c>
      <c r="I128" s="34"/>
      <c r="J128" s="34" t="s">
        <v>273</v>
      </c>
      <c r="K128" s="69">
        <v>648.73</v>
      </c>
      <c r="L128" s="70" t="s">
        <v>273</v>
      </c>
      <c r="M128" s="69">
        <f t="shared" si="15"/>
        <v>53757.48</v>
      </c>
      <c r="N128" s="69">
        <v>25548.06</v>
      </c>
      <c r="O128" s="69">
        <v>12993.96</v>
      </c>
      <c r="P128" s="69">
        <v>15215.46</v>
      </c>
      <c r="Q128" s="69">
        <v>50893.75</v>
      </c>
      <c r="R128" s="69">
        <f t="shared" si="11"/>
        <v>50893.75</v>
      </c>
      <c r="S128" s="69"/>
      <c r="T128" s="69"/>
      <c r="U128" s="69"/>
      <c r="V128" s="69"/>
      <c r="W128" s="69"/>
      <c r="X128" s="69">
        <v>2100</v>
      </c>
      <c r="Y128" s="69"/>
      <c r="Z128" s="69">
        <f t="shared" si="16"/>
        <v>3512.4600000000064</v>
      </c>
      <c r="AA128" s="60">
        <v>349.3</v>
      </c>
      <c r="AB128" s="60">
        <f t="shared" si="10"/>
        <v>13.34</v>
      </c>
      <c r="AC128" s="60">
        <v>0</v>
      </c>
      <c r="AD128" s="60">
        <v>3.66</v>
      </c>
      <c r="AE128" s="60">
        <v>3.56</v>
      </c>
      <c r="AF128" s="60">
        <v>3.82</v>
      </c>
      <c r="AG128" s="60">
        <v>2.2999999999999998</v>
      </c>
      <c r="AH128" s="25"/>
      <c r="AI128" s="25"/>
      <c r="AJ128" s="25"/>
      <c r="AK128" s="25"/>
      <c r="AL128" s="25"/>
      <c r="AM128" s="25"/>
      <c r="AN128" s="25">
        <v>344.08</v>
      </c>
      <c r="AO128" s="25"/>
      <c r="AP128" s="25"/>
      <c r="AQ128" s="25">
        <v>3616.93</v>
      </c>
      <c r="AR128" s="25">
        <v>904.96</v>
      </c>
      <c r="AS128" s="25">
        <v>31224.97</v>
      </c>
      <c r="AT128" s="25">
        <v>29228.47</v>
      </c>
      <c r="AU128" s="25">
        <v>2196.6999999999998</v>
      </c>
      <c r="AV128" s="25">
        <v>904.95500000000004</v>
      </c>
      <c r="AW128" s="25">
        <v>19367.96</v>
      </c>
      <c r="AX128" s="25">
        <v>18211.18</v>
      </c>
      <c r="AY128" s="25">
        <v>1287.76</v>
      </c>
      <c r="AZ128" s="25">
        <v>0</v>
      </c>
      <c r="BA128" s="25">
        <v>0</v>
      </c>
      <c r="BB128" s="25">
        <v>0</v>
      </c>
      <c r="BC128" s="25">
        <v>0</v>
      </c>
      <c r="BD128" s="25"/>
      <c r="BE128" s="25"/>
      <c r="BF128" s="25"/>
      <c r="BG128" s="25"/>
      <c r="BH128" s="25">
        <v>27.645</v>
      </c>
      <c r="BI128" s="25">
        <v>2112.38</v>
      </c>
      <c r="BJ128" s="25">
        <v>1992.81</v>
      </c>
      <c r="BK128" s="25">
        <v>132.47</v>
      </c>
      <c r="BL128" s="69">
        <f>SUM(BL207)/AS207*AS128</f>
        <v>33085.417180436096</v>
      </c>
      <c r="BM128" s="69">
        <f>SUM(BM207)/AT207*AT128</f>
        <v>31684.31239341553</v>
      </c>
      <c r="BN128" s="69">
        <f>SUM(BN207)/AU207*AU128</f>
        <v>778.62156557881417</v>
      </c>
      <c r="BO128" s="25"/>
      <c r="BP128" s="69">
        <f>SUM(BP207)/AW207*AW128</f>
        <v>19969.256437440497</v>
      </c>
      <c r="BQ128" s="69">
        <f>SUM(BQ207)/AX207*AX128</f>
        <v>17794.527050208289</v>
      </c>
      <c r="BR128" s="69">
        <f>SUM(BR207)/AY207*AY128</f>
        <v>439.91196361695233</v>
      </c>
      <c r="BS128" s="25"/>
      <c r="BT128" s="69">
        <f>SUM(BT207)/BA207*BA128</f>
        <v>0</v>
      </c>
      <c r="BU128" s="69">
        <f>SUM(BU207)/BB207*BB128</f>
        <v>0</v>
      </c>
      <c r="BV128" s="85">
        <f>SUM(BV207)/BC207*BC128</f>
        <v>0</v>
      </c>
      <c r="BW128" s="25"/>
      <c r="BX128" s="25">
        <f>SUM(BX207)/BE207*BE128</f>
        <v>0</v>
      </c>
      <c r="BY128" s="25">
        <f>SUM(BY207)/BF207*BF128</f>
        <v>0</v>
      </c>
      <c r="BZ128" s="25">
        <f>SUM(BZ207)/BG207*BG128</f>
        <v>0</v>
      </c>
      <c r="CA128" s="25"/>
      <c r="CB128" s="69">
        <f>SUM(CB207)/BI207*BI128</f>
        <v>2120.815500844154</v>
      </c>
      <c r="CC128" s="69">
        <f>SUM(CC207)/BJ207*BJ128</f>
        <v>1973.7156151147185</v>
      </c>
      <c r="CD128" s="69">
        <f>SUM(CD207)/BK207*BK128</f>
        <v>52.319170902500169</v>
      </c>
      <c r="CE128" s="25"/>
      <c r="CF128" s="25"/>
      <c r="CG128" s="25"/>
      <c r="CH128" s="25"/>
      <c r="CI128" s="25"/>
      <c r="CJ128" s="25"/>
      <c r="CK128" s="25"/>
      <c r="CL128" s="25"/>
    </row>
    <row r="129" spans="1:90">
      <c r="A129" s="5">
        <v>116</v>
      </c>
      <c r="B129" s="5" t="s">
        <v>246</v>
      </c>
      <c r="C129" s="25"/>
      <c r="D129" s="25"/>
      <c r="E129" s="58">
        <v>42370</v>
      </c>
      <c r="F129" s="58">
        <v>42735</v>
      </c>
      <c r="G129" s="34" t="s">
        <v>273</v>
      </c>
      <c r="H129" s="25">
        <v>0</v>
      </c>
      <c r="I129" s="34"/>
      <c r="J129" s="34" t="s">
        <v>273</v>
      </c>
      <c r="K129" s="69">
        <v>23955.5</v>
      </c>
      <c r="L129" s="70" t="s">
        <v>273</v>
      </c>
      <c r="M129" s="69">
        <f t="shared" si="15"/>
        <v>33702.36</v>
      </c>
      <c r="N129" s="69">
        <v>17855.28</v>
      </c>
      <c r="O129" s="69">
        <v>0</v>
      </c>
      <c r="P129" s="69">
        <v>15847.08</v>
      </c>
      <c r="Q129" s="69">
        <v>17854.740000000002</v>
      </c>
      <c r="R129" s="69">
        <f t="shared" si="11"/>
        <v>17854.740000000002</v>
      </c>
      <c r="S129" s="69"/>
      <c r="T129" s="69"/>
      <c r="U129" s="69"/>
      <c r="V129" s="69"/>
      <c r="W129" s="69"/>
      <c r="X129" s="69">
        <v>0</v>
      </c>
      <c r="Y129" s="69"/>
      <c r="Z129" s="69">
        <f t="shared" si="16"/>
        <v>39803.119999999995</v>
      </c>
      <c r="AA129" s="60">
        <v>363.8</v>
      </c>
      <c r="AB129" s="60">
        <f t="shared" si="10"/>
        <v>7.879999999999999</v>
      </c>
      <c r="AC129" s="60">
        <v>0</v>
      </c>
      <c r="AD129" s="60">
        <v>3.65</v>
      </c>
      <c r="AE129" s="60">
        <v>0.41</v>
      </c>
      <c r="AF129" s="60">
        <v>3.82</v>
      </c>
      <c r="AG129" s="60">
        <v>0</v>
      </c>
      <c r="AH129" s="25"/>
      <c r="AI129" s="25"/>
      <c r="AJ129" s="25"/>
      <c r="AK129" s="25"/>
      <c r="AL129" s="25"/>
      <c r="AM129" s="25"/>
      <c r="AN129" s="25">
        <v>14303.67</v>
      </c>
      <c r="AO129" s="25"/>
      <c r="AP129" s="25"/>
      <c r="AQ129" s="25">
        <v>29791.73</v>
      </c>
      <c r="AR129" s="25">
        <v>340.61</v>
      </c>
      <c r="AS129" s="25">
        <v>11991.41</v>
      </c>
      <c r="AT129" s="25">
        <v>2704.39</v>
      </c>
      <c r="AU129" s="25">
        <v>17678.509999999998</v>
      </c>
      <c r="AV129" s="25">
        <v>340.61</v>
      </c>
      <c r="AW129" s="25">
        <v>7356.45</v>
      </c>
      <c r="AX129" s="25">
        <v>1665.87</v>
      </c>
      <c r="AY129" s="25">
        <v>11043.44</v>
      </c>
      <c r="AZ129" s="25">
        <v>0</v>
      </c>
      <c r="BA129" s="25">
        <v>0</v>
      </c>
      <c r="BB129" s="25">
        <v>0</v>
      </c>
      <c r="BC129" s="25">
        <v>0</v>
      </c>
      <c r="BD129" s="25"/>
      <c r="BE129" s="25"/>
      <c r="BF129" s="25"/>
      <c r="BG129" s="25"/>
      <c r="BH129" s="25">
        <v>9.1289999999999996</v>
      </c>
      <c r="BI129" s="25">
        <v>698.8</v>
      </c>
      <c r="BJ129" s="25">
        <v>188.34</v>
      </c>
      <c r="BK129" s="25">
        <v>1069.78</v>
      </c>
      <c r="BL129" s="69">
        <f>SUM(BL207)/AS207*AS129</f>
        <v>12705.882581525399</v>
      </c>
      <c r="BM129" s="69">
        <f>SUM(BM207)/AT207*AT129</f>
        <v>2931.6189863386285</v>
      </c>
      <c r="BN129" s="69">
        <f>SUM(BN207)/AU207*AU129</f>
        <v>6266.1579338556576</v>
      </c>
      <c r="BO129" s="25"/>
      <c r="BP129" s="69">
        <f>SUM(BP207)/AW207*AW129</f>
        <v>7584.837872404174</v>
      </c>
      <c r="BQ129" s="69">
        <f>SUM(BQ207)/AX207*AX129</f>
        <v>1627.7566185788335</v>
      </c>
      <c r="BR129" s="69">
        <f>SUM(BR207)/AY207*AY129</f>
        <v>3772.5518539836589</v>
      </c>
      <c r="BS129" s="25"/>
      <c r="BT129" s="69">
        <f>SUM(BT207)/BA207*BA129</f>
        <v>0</v>
      </c>
      <c r="BU129" s="69">
        <f>SUM(BU207)/BB207*BB129</f>
        <v>0</v>
      </c>
      <c r="BV129" s="85">
        <f>SUM(BV207)/BC207*BC129</f>
        <v>0</v>
      </c>
      <c r="BW129" s="25"/>
      <c r="BX129" s="25">
        <f>SUM(BX207)/BE207*BE129</f>
        <v>0</v>
      </c>
      <c r="BY129" s="25">
        <f>SUM(BY207)/BF207*BF129</f>
        <v>0</v>
      </c>
      <c r="BZ129" s="25">
        <f>SUM(BZ207)/BG207*BG129</f>
        <v>0</v>
      </c>
      <c r="CA129" s="25"/>
      <c r="CB129" s="69">
        <f>SUM(CB207)/BI207*BI129</f>
        <v>701.59056229934697</v>
      </c>
      <c r="CC129" s="69">
        <f>SUM(CC207)/BJ207*BJ129</f>
        <v>186.5353942175652</v>
      </c>
      <c r="CD129" s="69">
        <f>SUM(CD207)/BK207*BK129</f>
        <v>422.51077714257292</v>
      </c>
      <c r="CE129" s="25"/>
      <c r="CF129" s="25"/>
      <c r="CG129" s="25"/>
      <c r="CH129" s="25"/>
      <c r="CI129" s="25"/>
      <c r="CJ129" s="25">
        <v>3</v>
      </c>
      <c r="CK129" s="25">
        <v>50945.66</v>
      </c>
      <c r="CL129" s="25">
        <v>15992.57</v>
      </c>
    </row>
    <row r="130" spans="1:90">
      <c r="A130" s="5">
        <v>117</v>
      </c>
      <c r="B130" s="5" t="s">
        <v>149</v>
      </c>
      <c r="C130" s="25"/>
      <c r="D130" s="25"/>
      <c r="E130" s="58">
        <v>42370</v>
      </c>
      <c r="F130" s="58">
        <v>42735</v>
      </c>
      <c r="G130" s="34" t="s">
        <v>273</v>
      </c>
      <c r="H130" s="25">
        <v>23000</v>
      </c>
      <c r="I130" s="34"/>
      <c r="J130" s="34" t="s">
        <v>273</v>
      </c>
      <c r="K130" s="69">
        <v>2331.02</v>
      </c>
      <c r="L130" s="70" t="s">
        <v>273</v>
      </c>
      <c r="M130" s="69">
        <f t="shared" si="15"/>
        <v>86149.75</v>
      </c>
      <c r="N130" s="69">
        <v>43441.21</v>
      </c>
      <c r="O130" s="69">
        <v>19673.53</v>
      </c>
      <c r="P130" s="69">
        <v>23035.01</v>
      </c>
      <c r="Q130" s="69">
        <v>83602.78</v>
      </c>
      <c r="R130" s="69">
        <f t="shared" si="11"/>
        <v>83602.78</v>
      </c>
      <c r="S130" s="69"/>
      <c r="T130" s="69"/>
      <c r="U130" s="69"/>
      <c r="V130" s="69"/>
      <c r="W130" s="69"/>
      <c r="X130" s="69">
        <v>18200</v>
      </c>
      <c r="Y130" s="69"/>
      <c r="Z130" s="69">
        <f t="shared" si="16"/>
        <v>4877.9900000000052</v>
      </c>
      <c r="AA130" s="60">
        <v>528.6</v>
      </c>
      <c r="AB130" s="60">
        <f t="shared" si="10"/>
        <v>14.330000000000002</v>
      </c>
      <c r="AC130" s="60">
        <v>0</v>
      </c>
      <c r="AD130" s="60">
        <v>3.66</v>
      </c>
      <c r="AE130" s="60">
        <v>4.55</v>
      </c>
      <c r="AF130" s="60">
        <v>3.82</v>
      </c>
      <c r="AG130" s="60">
        <v>2.2999999999999998</v>
      </c>
      <c r="AH130" s="25"/>
      <c r="AI130" s="25"/>
      <c r="AJ130" s="25"/>
      <c r="AK130" s="25"/>
      <c r="AL130" s="25"/>
      <c r="AM130" s="25"/>
      <c r="AN130" s="25">
        <v>1178.24</v>
      </c>
      <c r="AO130" s="25"/>
      <c r="AP130" s="25"/>
      <c r="AQ130" s="25">
        <v>3863.92</v>
      </c>
      <c r="AR130" s="25">
        <v>901.9</v>
      </c>
      <c r="AS130" s="25">
        <v>31423.4</v>
      </c>
      <c r="AT130" s="25">
        <v>29801.99</v>
      </c>
      <c r="AU130" s="25">
        <v>2307.42</v>
      </c>
      <c r="AV130" s="25">
        <v>896.85199999999998</v>
      </c>
      <c r="AW130" s="25">
        <v>19277.93</v>
      </c>
      <c r="AX130" s="25">
        <v>18377.36</v>
      </c>
      <c r="AY130" s="25">
        <v>1328.38</v>
      </c>
      <c r="AZ130" s="25">
        <v>0</v>
      </c>
      <c r="BA130" s="25">
        <v>0</v>
      </c>
      <c r="BB130" s="25">
        <v>0</v>
      </c>
      <c r="BC130" s="25">
        <v>0</v>
      </c>
      <c r="BD130" s="25"/>
      <c r="BE130" s="25"/>
      <c r="BF130" s="25"/>
      <c r="BG130" s="25"/>
      <c r="BH130" s="25">
        <v>56.671999999999997</v>
      </c>
      <c r="BI130" s="25">
        <v>4333.0200000000004</v>
      </c>
      <c r="BJ130" s="25">
        <v>4169.32</v>
      </c>
      <c r="BK130" s="25">
        <v>228.12</v>
      </c>
      <c r="BL130" s="69">
        <f>SUM(BL207)/AS207*AS130</f>
        <v>33295.670043164668</v>
      </c>
      <c r="BM130" s="69">
        <f>SUM(BM207)/AT207*AT130</f>
        <v>32306.020845615447</v>
      </c>
      <c r="BN130" s="69">
        <f>SUM(BN207)/AU207*AU130</f>
        <v>817.86633261158454</v>
      </c>
      <c r="BO130" s="25"/>
      <c r="BP130" s="69">
        <f>SUM(BP207)/AW207*AW130</f>
        <v>19876.431371865045</v>
      </c>
      <c r="BQ130" s="69">
        <f>SUM(BQ207)/AX207*AX130</f>
        <v>17956.905023804928</v>
      </c>
      <c r="BR130" s="69">
        <f>SUM(BR207)/AY207*AY130</f>
        <v>453.78817033413617</v>
      </c>
      <c r="BS130" s="25"/>
      <c r="BT130" s="69">
        <f>SUM(BT207)/BA207*BA130</f>
        <v>0</v>
      </c>
      <c r="BU130" s="69">
        <f>SUM(BU207)/BB207*BB130</f>
        <v>0</v>
      </c>
      <c r="BV130" s="85">
        <f>SUM(BV207)/BC207*BC130</f>
        <v>0</v>
      </c>
      <c r="BW130" s="25"/>
      <c r="BX130" s="25">
        <f>SUM(BX207)/BE207*BE130</f>
        <v>0</v>
      </c>
      <c r="BY130" s="25">
        <f>SUM(BY207)/BF207*BF130</f>
        <v>0</v>
      </c>
      <c r="BZ130" s="25">
        <f>SUM(BZ207)/BG207*BG130</f>
        <v>0</v>
      </c>
      <c r="CA130" s="25"/>
      <c r="CB130" s="69">
        <f>SUM(CB207)/BI207*BI130</f>
        <v>4350.3233232030871</v>
      </c>
      <c r="CC130" s="69">
        <f>SUM(CC207)/BJ207*BJ130</f>
        <v>4129.3710832493298</v>
      </c>
      <c r="CD130" s="69">
        <f>SUM(CD207)/BK207*BK130</f>
        <v>90.096242668365207</v>
      </c>
      <c r="CE130" s="25"/>
      <c r="CF130" s="25"/>
      <c r="CG130" s="25"/>
      <c r="CH130" s="25"/>
      <c r="CI130" s="25"/>
      <c r="CJ130" s="25"/>
      <c r="CK130" s="25"/>
      <c r="CL130" s="25"/>
    </row>
    <row r="131" spans="1:90">
      <c r="A131" s="5">
        <v>118</v>
      </c>
      <c r="B131" s="5" t="s">
        <v>150</v>
      </c>
      <c r="C131" s="25"/>
      <c r="D131" s="25"/>
      <c r="E131" s="58">
        <v>42370</v>
      </c>
      <c r="F131" s="58">
        <v>42735</v>
      </c>
      <c r="G131" s="34" t="s">
        <v>273</v>
      </c>
      <c r="H131" s="25">
        <v>-9000</v>
      </c>
      <c r="I131" s="34"/>
      <c r="J131" s="34" t="s">
        <v>273</v>
      </c>
      <c r="K131" s="69">
        <v>4883.03</v>
      </c>
      <c r="L131" s="70" t="s">
        <v>273</v>
      </c>
      <c r="M131" s="69">
        <f t="shared" si="15"/>
        <v>89663.609999999986</v>
      </c>
      <c r="N131" s="69">
        <v>36387.769999999997</v>
      </c>
      <c r="O131" s="69">
        <v>30554.74</v>
      </c>
      <c r="P131" s="69">
        <v>22721.1</v>
      </c>
      <c r="Q131" s="69">
        <v>87003.45</v>
      </c>
      <c r="R131" s="69">
        <f t="shared" si="11"/>
        <v>87003.45</v>
      </c>
      <c r="S131" s="69"/>
      <c r="T131" s="69"/>
      <c r="U131" s="69"/>
      <c r="V131" s="69"/>
      <c r="W131" s="69"/>
      <c r="X131" s="69">
        <v>3700</v>
      </c>
      <c r="Y131" s="69"/>
      <c r="Z131" s="69">
        <f t="shared" si="16"/>
        <v>7543.1899999999878</v>
      </c>
      <c r="AA131" s="60">
        <v>521.6</v>
      </c>
      <c r="AB131" s="60">
        <f t="shared" si="10"/>
        <v>16.079999999999998</v>
      </c>
      <c r="AC131" s="60">
        <v>0</v>
      </c>
      <c r="AD131" s="60">
        <v>3.65</v>
      </c>
      <c r="AE131" s="60">
        <v>4.45</v>
      </c>
      <c r="AF131" s="60">
        <v>3.82</v>
      </c>
      <c r="AG131" s="60">
        <v>4.16</v>
      </c>
      <c r="AH131" s="25"/>
      <c r="AI131" s="25"/>
      <c r="AJ131" s="25"/>
      <c r="AK131" s="25"/>
      <c r="AL131" s="25"/>
      <c r="AM131" s="25"/>
      <c r="AN131" s="25">
        <v>6570.86</v>
      </c>
      <c r="AO131" s="25"/>
      <c r="AP131" s="25"/>
      <c r="AQ131" s="25">
        <v>6798.06</v>
      </c>
      <c r="AR131" s="25">
        <v>1371.98</v>
      </c>
      <c r="AS131" s="25">
        <v>47584.45</v>
      </c>
      <c r="AT131" s="25">
        <v>47154.37</v>
      </c>
      <c r="AU131" s="25">
        <v>4073.07</v>
      </c>
      <c r="AV131" s="25">
        <v>1375.559</v>
      </c>
      <c r="AW131" s="25">
        <v>29522.98</v>
      </c>
      <c r="AX131" s="25">
        <v>29950.95</v>
      </c>
      <c r="AY131" s="25">
        <v>2358.4</v>
      </c>
      <c r="AZ131" s="25">
        <v>0</v>
      </c>
      <c r="BA131" s="25">
        <v>0</v>
      </c>
      <c r="BB131" s="25">
        <v>0</v>
      </c>
      <c r="BC131" s="25">
        <v>0</v>
      </c>
      <c r="BD131" s="25"/>
      <c r="BE131" s="25"/>
      <c r="BF131" s="25"/>
      <c r="BG131" s="25"/>
      <c r="BH131" s="25">
        <v>51.895000000000003</v>
      </c>
      <c r="BI131" s="25">
        <v>3967.9</v>
      </c>
      <c r="BJ131" s="25">
        <v>3742.81</v>
      </c>
      <c r="BK131" s="25">
        <v>366.59</v>
      </c>
      <c r="BL131" s="69">
        <f>SUM(BL207)/AS207*AS131</f>
        <v>50419.628251095266</v>
      </c>
      <c r="BM131" s="69">
        <f>SUM(BM207)/AT207*AT131</f>
        <v>51116.387200380363</v>
      </c>
      <c r="BN131" s="69">
        <f>SUM(BN207)/AU207*AU131</f>
        <v>1443.7019802941236</v>
      </c>
      <c r="BO131" s="25"/>
      <c r="BP131" s="69">
        <f>SUM(BP207)/AW207*AW131</f>
        <v>30439.548533631165</v>
      </c>
      <c r="BQ131" s="69">
        <f>SUM(BQ207)/AX207*AX131</f>
        <v>29265.703263294083</v>
      </c>
      <c r="BR131" s="69">
        <f>SUM(BR207)/AY207*AY131</f>
        <v>805.65351850827835</v>
      </c>
      <c r="BS131" s="25"/>
      <c r="BT131" s="69">
        <f>SUM(BT207)/BA207*BA131</f>
        <v>0</v>
      </c>
      <c r="BU131" s="69">
        <f>SUM(BU207)/BB207*BB131</f>
        <v>0</v>
      </c>
      <c r="BV131" s="85">
        <f>SUM(BV207)/BC207*BC131</f>
        <v>0</v>
      </c>
      <c r="BW131" s="25"/>
      <c r="BX131" s="25">
        <f>SUM(BX207)/BE207*BE131</f>
        <v>0</v>
      </c>
      <c r="BY131" s="25">
        <f>SUM(BY207)/BF207*BF131</f>
        <v>0</v>
      </c>
      <c r="BZ131" s="25">
        <f>SUM(BZ207)/BG207*BG131</f>
        <v>0</v>
      </c>
      <c r="CA131" s="25"/>
      <c r="CB131" s="69">
        <f>SUM(CB207)/BI207*BI131</f>
        <v>3983.7452663817676</v>
      </c>
      <c r="CC131" s="69">
        <f>SUM(CC207)/BJ207*BJ131</f>
        <v>3706.9477478573067</v>
      </c>
      <c r="CD131" s="69">
        <f>SUM(CD207)/BK207*BK131</f>
        <v>144.78512011132736</v>
      </c>
      <c r="CE131" s="25"/>
      <c r="CF131" s="25"/>
      <c r="CG131" s="25"/>
      <c r="CH131" s="25"/>
      <c r="CI131" s="25"/>
      <c r="CJ131" s="25"/>
      <c r="CK131" s="25"/>
      <c r="CL131" s="25"/>
    </row>
    <row r="132" spans="1:90">
      <c r="A132" s="5">
        <v>119</v>
      </c>
      <c r="B132" s="5" t="s">
        <v>151</v>
      </c>
      <c r="C132" s="25"/>
      <c r="D132" s="25"/>
      <c r="E132" s="58">
        <v>42370</v>
      </c>
      <c r="F132" s="58">
        <v>42735</v>
      </c>
      <c r="G132" s="34" t="s">
        <v>273</v>
      </c>
      <c r="H132" s="25">
        <v>3900</v>
      </c>
      <c r="I132" s="34"/>
      <c r="J132" s="34" t="s">
        <v>273</v>
      </c>
      <c r="K132" s="69">
        <v>15466.21</v>
      </c>
      <c r="L132" s="70" t="s">
        <v>273</v>
      </c>
      <c r="M132" s="69">
        <f t="shared" si="15"/>
        <v>64134.84</v>
      </c>
      <c r="N132" s="69">
        <v>32871.839999999997</v>
      </c>
      <c r="O132" s="69">
        <v>16291.38</v>
      </c>
      <c r="P132" s="69">
        <v>14971.62</v>
      </c>
      <c r="Q132" s="69">
        <v>59470.61</v>
      </c>
      <c r="R132" s="69">
        <f t="shared" si="11"/>
        <v>59470.61</v>
      </c>
      <c r="S132" s="69"/>
      <c r="T132" s="69"/>
      <c r="U132" s="69"/>
      <c r="V132" s="69"/>
      <c r="W132" s="69"/>
      <c r="X132" s="69">
        <v>9800</v>
      </c>
      <c r="Y132" s="69"/>
      <c r="Z132" s="69">
        <f t="shared" si="16"/>
        <v>20130.439999999988</v>
      </c>
      <c r="AA132" s="60">
        <v>343.7</v>
      </c>
      <c r="AB132" s="60">
        <f t="shared" si="10"/>
        <v>18.18</v>
      </c>
      <c r="AC132" s="60">
        <v>0</v>
      </c>
      <c r="AD132" s="60">
        <v>3.65</v>
      </c>
      <c r="AE132" s="60">
        <v>6.71</v>
      </c>
      <c r="AF132" s="60">
        <v>3.82</v>
      </c>
      <c r="AG132" s="60">
        <v>4</v>
      </c>
      <c r="AH132" s="25"/>
      <c r="AI132" s="25"/>
      <c r="AJ132" s="25"/>
      <c r="AK132" s="25"/>
      <c r="AL132" s="25"/>
      <c r="AM132" s="25"/>
      <c r="AN132" s="25">
        <v>25749</v>
      </c>
      <c r="AO132" s="25"/>
      <c r="AP132" s="25"/>
      <c r="AQ132" s="25">
        <v>22998.59</v>
      </c>
      <c r="AR132" s="25">
        <v>1324.62</v>
      </c>
      <c r="AS132" s="25">
        <v>45875.45</v>
      </c>
      <c r="AT132" s="25">
        <v>47620.77</v>
      </c>
      <c r="AU132" s="25">
        <v>13688.86</v>
      </c>
      <c r="AV132" s="25">
        <v>1322.771</v>
      </c>
      <c r="AW132" s="25">
        <v>28355.759999999998</v>
      </c>
      <c r="AX132" s="25">
        <v>29255.46</v>
      </c>
      <c r="AY132" s="25">
        <v>8318.06</v>
      </c>
      <c r="AZ132" s="25">
        <v>0</v>
      </c>
      <c r="BA132" s="25">
        <v>0</v>
      </c>
      <c r="BB132" s="25">
        <v>0</v>
      </c>
      <c r="BC132" s="25">
        <v>0</v>
      </c>
      <c r="BD132" s="25"/>
      <c r="BE132" s="25"/>
      <c r="BF132" s="25"/>
      <c r="BG132" s="25"/>
      <c r="BH132" s="25">
        <v>53.543999999999997</v>
      </c>
      <c r="BI132" s="25">
        <v>4093.46</v>
      </c>
      <c r="BJ132" s="25">
        <v>4198.8500000000004</v>
      </c>
      <c r="BK132" s="25">
        <v>991.67</v>
      </c>
      <c r="BL132" s="69">
        <f>SUM(BL207)/AS207*AS132</f>
        <v>48608.80255738394</v>
      </c>
      <c r="BM132" s="69">
        <f>SUM(BM207)/AT207*AT132</f>
        <v>51621.975187034775</v>
      </c>
      <c r="BN132" s="69">
        <f>SUM(BN207)/AU207*AU132</f>
        <v>4852.0242200524463</v>
      </c>
      <c r="BO132" s="25"/>
      <c r="BP132" s="69">
        <f>SUM(BP207)/AW207*AW132</f>
        <v>29236.091096765882</v>
      </c>
      <c r="BQ132" s="69">
        <f>SUM(BQ207)/AX207*AX132</f>
        <v>28586.125354660518</v>
      </c>
      <c r="BR132" s="69">
        <f>SUM(BR207)/AY207*AY132</f>
        <v>2841.5342207271747</v>
      </c>
      <c r="BS132" s="25"/>
      <c r="BT132" s="69">
        <f>SUM(BT207)/BA207*BA132</f>
        <v>0</v>
      </c>
      <c r="BU132" s="69">
        <f>SUM(BU207)/BB207*BB132</f>
        <v>0</v>
      </c>
      <c r="BV132" s="85">
        <f>SUM(BV207)/BC207*BC132</f>
        <v>0</v>
      </c>
      <c r="BW132" s="25"/>
      <c r="BX132" s="25">
        <f>SUM(BX207)/BE207*BE132</f>
        <v>0</v>
      </c>
      <c r="BY132" s="25">
        <f>SUM(BY207)/BF207*BF132</f>
        <v>0</v>
      </c>
      <c r="BZ132" s="25">
        <f>SUM(BZ207)/BG207*BG132</f>
        <v>0</v>
      </c>
      <c r="CA132" s="25"/>
      <c r="CB132" s="69">
        <f>SUM(CB207)/BI207*BI132</f>
        <v>4109.8066730822629</v>
      </c>
      <c r="CC132" s="69">
        <f>SUM(CC207)/BJ207*BJ132</f>
        <v>4158.6181374664102</v>
      </c>
      <c r="CD132" s="69">
        <f>SUM(CD207)/BK207*BK132</f>
        <v>391.66114749665843</v>
      </c>
      <c r="CE132" s="25"/>
      <c r="CF132" s="25"/>
      <c r="CG132" s="25"/>
      <c r="CH132" s="25"/>
      <c r="CI132" s="25"/>
      <c r="CJ132" s="25">
        <v>1</v>
      </c>
      <c r="CK132" s="25">
        <v>18814.3</v>
      </c>
      <c r="CL132" s="25">
        <v>24880.28</v>
      </c>
    </row>
    <row r="133" spans="1:90">
      <c r="A133" s="5">
        <v>120</v>
      </c>
      <c r="B133" s="5" t="s">
        <v>152</v>
      </c>
      <c r="C133" s="25"/>
      <c r="D133" s="25"/>
      <c r="E133" s="58">
        <v>42370</v>
      </c>
      <c r="F133" s="58">
        <v>42735</v>
      </c>
      <c r="G133" s="34" t="s">
        <v>273</v>
      </c>
      <c r="H133" s="25">
        <v>3900</v>
      </c>
      <c r="I133" s="34"/>
      <c r="J133" s="34" t="s">
        <v>273</v>
      </c>
      <c r="K133" s="69">
        <v>16827.080000000002</v>
      </c>
      <c r="L133" s="70" t="s">
        <v>273</v>
      </c>
      <c r="M133" s="69">
        <f t="shared" si="15"/>
        <v>73142.34</v>
      </c>
      <c r="N133" s="69">
        <v>36881.040000000001</v>
      </c>
      <c r="O133" s="69">
        <v>16702.8</v>
      </c>
      <c r="P133" s="69">
        <v>19558.5</v>
      </c>
      <c r="Q133" s="69">
        <v>81504.800000000003</v>
      </c>
      <c r="R133" s="69">
        <f t="shared" si="11"/>
        <v>81504.800000000003</v>
      </c>
      <c r="S133" s="69"/>
      <c r="T133" s="69"/>
      <c r="U133" s="69"/>
      <c r="V133" s="69"/>
      <c r="W133" s="69"/>
      <c r="X133" s="69">
        <v>-18700</v>
      </c>
      <c r="Y133" s="69"/>
      <c r="Z133" s="69">
        <f t="shared" si="16"/>
        <v>8464.6199999999953</v>
      </c>
      <c r="AA133" s="60">
        <v>449</v>
      </c>
      <c r="AB133" s="60">
        <f t="shared" si="10"/>
        <v>14.490000000000002</v>
      </c>
      <c r="AC133" s="60">
        <v>0</v>
      </c>
      <c r="AD133" s="60">
        <v>3.66</v>
      </c>
      <c r="AE133" s="60">
        <v>4.71</v>
      </c>
      <c r="AF133" s="60">
        <v>3.82</v>
      </c>
      <c r="AG133" s="60">
        <v>2.2999999999999998</v>
      </c>
      <c r="AH133" s="25"/>
      <c r="AI133" s="25"/>
      <c r="AJ133" s="25"/>
      <c r="AK133" s="25"/>
      <c r="AL133" s="25"/>
      <c r="AM133" s="25"/>
      <c r="AN133" s="25">
        <v>8677.15</v>
      </c>
      <c r="AO133" s="25"/>
      <c r="AP133" s="25"/>
      <c r="AQ133" s="25">
        <v>5860.38</v>
      </c>
      <c r="AR133" s="25">
        <v>1000.62</v>
      </c>
      <c r="AS133" s="25">
        <v>35023.08</v>
      </c>
      <c r="AT133" s="25">
        <v>36465.54</v>
      </c>
      <c r="AU133" s="25">
        <v>3302.3</v>
      </c>
      <c r="AV133" s="25">
        <v>997.69399999999996</v>
      </c>
      <c r="AW133" s="25">
        <v>21488.44</v>
      </c>
      <c r="AX133" s="25">
        <v>22423.26</v>
      </c>
      <c r="AY133" s="25">
        <v>1931.05</v>
      </c>
      <c r="AZ133" s="25">
        <v>0</v>
      </c>
      <c r="BA133" s="25">
        <v>0</v>
      </c>
      <c r="BB133" s="25">
        <v>0</v>
      </c>
      <c r="BC133" s="25">
        <v>0</v>
      </c>
      <c r="BD133" s="25"/>
      <c r="BE133" s="25"/>
      <c r="BF133" s="25"/>
      <c r="BG133" s="25"/>
      <c r="BH133" s="25">
        <v>60.177</v>
      </c>
      <c r="BI133" s="25">
        <v>4601.22</v>
      </c>
      <c r="BJ133" s="25">
        <v>5040.71</v>
      </c>
      <c r="BK133" s="25">
        <v>627.03</v>
      </c>
      <c r="BL133" s="69">
        <f>SUM(BL207)/AS207*AS133</f>
        <v>37109.826294269864</v>
      </c>
      <c r="BM133" s="69">
        <f>SUM(BM207)/AT207*AT133</f>
        <v>39529.45744182264</v>
      </c>
      <c r="BN133" s="69">
        <f>SUM(BN207)/AU207*AU133</f>
        <v>1170.5021149956383</v>
      </c>
      <c r="BO133" s="25"/>
      <c r="BP133" s="69">
        <f>SUM(BP207)/AW207*AW133</f>
        <v>22155.568722805801</v>
      </c>
      <c r="BQ133" s="69">
        <f>SUM(BQ207)/AX207*AX133</f>
        <v>21910.239019319641</v>
      </c>
      <c r="BR133" s="69">
        <f>SUM(BR207)/AY207*AY133</f>
        <v>659.66639540171752</v>
      </c>
      <c r="BS133" s="25"/>
      <c r="BT133" s="69">
        <f>SUM(BT207)/BA207*BA133</f>
        <v>0</v>
      </c>
      <c r="BU133" s="69">
        <f>SUM(BU207)/BB207*BB133</f>
        <v>0</v>
      </c>
      <c r="BV133" s="85">
        <f>SUM(BV207)/BC207*BC133</f>
        <v>0</v>
      </c>
      <c r="BW133" s="25"/>
      <c r="BX133" s="25">
        <f>SUM(BX207)/BE207*BE133</f>
        <v>0</v>
      </c>
      <c r="BY133" s="25">
        <f>SUM(BY207)/BF207*BF133</f>
        <v>0</v>
      </c>
      <c r="BZ133" s="25">
        <f>SUM(BZ207)/BG207*BG133</f>
        <v>0</v>
      </c>
      <c r="CA133" s="25"/>
      <c r="CB133" s="69">
        <f>SUM(CB207)/BI207*BI133</f>
        <v>4619.5943432498598</v>
      </c>
      <c r="CC133" s="69">
        <f>SUM(CC207)/BJ207*BJ133</f>
        <v>4992.4117393353672</v>
      </c>
      <c r="CD133" s="69">
        <f>SUM(CD207)/BK207*BK133</f>
        <v>247.64618201098122</v>
      </c>
      <c r="CE133" s="25"/>
      <c r="CF133" s="25"/>
      <c r="CG133" s="25"/>
      <c r="CH133" s="25"/>
      <c r="CI133" s="25"/>
      <c r="CJ133" s="25">
        <v>1</v>
      </c>
      <c r="CK133" s="25">
        <v>9493.49</v>
      </c>
      <c r="CL133" s="25">
        <v>14124.36</v>
      </c>
    </row>
    <row r="134" spans="1:90">
      <c r="A134" s="5">
        <v>121</v>
      </c>
      <c r="B134" s="5" t="s">
        <v>153</v>
      </c>
      <c r="C134" s="25"/>
      <c r="D134" s="25"/>
      <c r="E134" s="58">
        <v>42370</v>
      </c>
      <c r="F134" s="58">
        <v>42735</v>
      </c>
      <c r="G134" s="34" t="s">
        <v>273</v>
      </c>
      <c r="H134" s="25">
        <v>12800</v>
      </c>
      <c r="I134" s="34"/>
      <c r="J134" s="34" t="s">
        <v>273</v>
      </c>
      <c r="K134" s="69">
        <v>9903.9699999999993</v>
      </c>
      <c r="L134" s="70" t="s">
        <v>273</v>
      </c>
      <c r="M134" s="69">
        <f t="shared" si="15"/>
        <v>16184.880000000001</v>
      </c>
      <c r="N134" s="69">
        <v>7089.66</v>
      </c>
      <c r="O134" s="69">
        <v>4669.5</v>
      </c>
      <c r="P134" s="69">
        <v>4425.72</v>
      </c>
      <c r="Q134" s="69">
        <v>24591.279999999999</v>
      </c>
      <c r="R134" s="69">
        <f t="shared" si="11"/>
        <v>24591.279999999999</v>
      </c>
      <c r="S134" s="69"/>
      <c r="T134" s="69"/>
      <c r="U134" s="69"/>
      <c r="V134" s="69"/>
      <c r="W134" s="69"/>
      <c r="X134" s="69">
        <v>12400</v>
      </c>
      <c r="Y134" s="69"/>
      <c r="Z134" s="69">
        <f t="shared" si="16"/>
        <v>1497.5699999999997</v>
      </c>
      <c r="AA134" s="60">
        <v>101.6</v>
      </c>
      <c r="AB134" s="60">
        <f t="shared" si="10"/>
        <v>14.74</v>
      </c>
      <c r="AC134" s="60">
        <v>0</v>
      </c>
      <c r="AD134" s="60">
        <v>3.65</v>
      </c>
      <c r="AE134" s="60">
        <v>3.27</v>
      </c>
      <c r="AF134" s="60">
        <v>3.82</v>
      </c>
      <c r="AG134" s="60">
        <v>4</v>
      </c>
      <c r="AH134" s="25"/>
      <c r="AI134" s="25"/>
      <c r="AJ134" s="25"/>
      <c r="AK134" s="25"/>
      <c r="AL134" s="25"/>
      <c r="AM134" s="25"/>
      <c r="AN134" s="25">
        <v>21174.69</v>
      </c>
      <c r="AO134" s="25"/>
      <c r="AP134" s="25"/>
      <c r="AQ134" s="25">
        <v>2005.75</v>
      </c>
      <c r="AR134" s="25">
        <v>-84.08</v>
      </c>
      <c r="AS134" s="25">
        <v>-2280</v>
      </c>
      <c r="AT134" s="25">
        <v>8614.49</v>
      </c>
      <c r="AU134" s="25">
        <v>1222.73</v>
      </c>
      <c r="AV134" s="25">
        <v>-84.08</v>
      </c>
      <c r="AW134" s="25">
        <v>-1582.27</v>
      </c>
      <c r="AX134" s="25">
        <v>5941.55</v>
      </c>
      <c r="AY134" s="25">
        <v>716.79</v>
      </c>
      <c r="AZ134" s="25">
        <v>0</v>
      </c>
      <c r="BA134" s="25">
        <v>0</v>
      </c>
      <c r="BB134" s="25">
        <v>0</v>
      </c>
      <c r="BC134" s="25">
        <v>0</v>
      </c>
      <c r="BD134" s="25"/>
      <c r="BE134" s="25"/>
      <c r="BF134" s="25"/>
      <c r="BG134" s="25"/>
      <c r="BH134" s="25">
        <v>6.6689999999999996</v>
      </c>
      <c r="BI134" s="25">
        <v>514.66</v>
      </c>
      <c r="BJ134" s="25">
        <v>1265.29</v>
      </c>
      <c r="BK134" s="25">
        <v>66.23</v>
      </c>
      <c r="BL134" s="69">
        <f>SUM(BL207)/AS207*AS134</f>
        <v>-2415.8470343252302</v>
      </c>
      <c r="BM134" s="69">
        <f>SUM(BM207)/AT207*AT134</f>
        <v>9338.2990033331935</v>
      </c>
      <c r="BN134" s="69">
        <f>SUM(BN207)/AU207*AU134</f>
        <v>433.3973445987998</v>
      </c>
      <c r="BO134" s="25"/>
      <c r="BP134" s="69">
        <f>SUM(BP207)/AW207*AW134</f>
        <v>-1631.3930524055697</v>
      </c>
      <c r="BQ134" s="69">
        <f>SUM(BQ207)/AX207*AX134</f>
        <v>5805.6134855163182</v>
      </c>
      <c r="BR134" s="69">
        <f>SUM(BR207)/AY207*AY134</f>
        <v>244.862782196213</v>
      </c>
      <c r="BS134" s="25"/>
      <c r="BT134" s="69">
        <f>SUM(BT207)/BA207*BA134</f>
        <v>0</v>
      </c>
      <c r="BU134" s="69">
        <f>SUM(BU207)/BB207*BB134</f>
        <v>0</v>
      </c>
      <c r="BV134" s="85">
        <f>SUM(BV207)/BC207*BC134</f>
        <v>0</v>
      </c>
      <c r="BW134" s="25"/>
      <c r="BX134" s="25">
        <f>SUM(BX207)/BE207*BE134</f>
        <v>0</v>
      </c>
      <c r="BY134" s="25">
        <f>SUM(BY207)/BF207*BF134</f>
        <v>0</v>
      </c>
      <c r="BZ134" s="25">
        <f>SUM(BZ207)/BG207*BG134</f>
        <v>0</v>
      </c>
      <c r="CA134" s="25"/>
      <c r="CB134" s="69">
        <f>SUM(CB207)/BI207*BI134</f>
        <v>516.71522437461635</v>
      </c>
      <c r="CC134" s="69">
        <f>SUM(CC207)/BJ207*BJ134</f>
        <v>1253.166448707354</v>
      </c>
      <c r="CD134" s="69">
        <f>SUM(CD207)/BK207*BK134</f>
        <v>26.157610695799701</v>
      </c>
      <c r="CE134" s="25"/>
      <c r="CF134" s="25"/>
      <c r="CG134" s="25"/>
      <c r="CH134" s="25"/>
      <c r="CI134" s="25"/>
      <c r="CJ134" s="25">
        <v>1</v>
      </c>
      <c r="CK134" s="25">
        <v>5161.8100000000004</v>
      </c>
      <c r="CL134" s="25">
        <v>20678.509999999998</v>
      </c>
    </row>
    <row r="135" spans="1:90">
      <c r="A135" s="5">
        <v>122</v>
      </c>
      <c r="B135" s="5" t="s">
        <v>154</v>
      </c>
      <c r="C135" s="25"/>
      <c r="D135" s="25"/>
      <c r="E135" s="58">
        <v>42370</v>
      </c>
      <c r="F135" s="58">
        <v>42735</v>
      </c>
      <c r="G135" s="34" t="s">
        <v>273</v>
      </c>
      <c r="H135" s="25">
        <v>26300</v>
      </c>
      <c r="I135" s="34"/>
      <c r="J135" s="34" t="s">
        <v>273</v>
      </c>
      <c r="K135" s="69">
        <v>1348.05</v>
      </c>
      <c r="L135" s="70" t="s">
        <v>273</v>
      </c>
      <c r="M135" s="69">
        <f t="shared" si="15"/>
        <v>18383.28</v>
      </c>
      <c r="N135" s="69">
        <v>8052.66</v>
      </c>
      <c r="O135" s="69">
        <v>5303.76</v>
      </c>
      <c r="P135" s="69">
        <v>5026.8599999999997</v>
      </c>
      <c r="Q135" s="69">
        <v>17051.59</v>
      </c>
      <c r="R135" s="69">
        <f t="shared" si="11"/>
        <v>17051.59</v>
      </c>
      <c r="S135" s="69"/>
      <c r="T135" s="69"/>
      <c r="U135" s="69"/>
      <c r="V135" s="69"/>
      <c r="W135" s="69"/>
      <c r="X135" s="69">
        <v>29000</v>
      </c>
      <c r="Y135" s="69"/>
      <c r="Z135" s="69">
        <f t="shared" si="16"/>
        <v>2679.739999999998</v>
      </c>
      <c r="AA135" s="60">
        <v>115.4</v>
      </c>
      <c r="AB135" s="60">
        <f t="shared" si="10"/>
        <v>14.74</v>
      </c>
      <c r="AC135" s="60">
        <v>0</v>
      </c>
      <c r="AD135" s="60">
        <v>3.65</v>
      </c>
      <c r="AE135" s="60">
        <v>3.27</v>
      </c>
      <c r="AF135" s="60">
        <v>3.82</v>
      </c>
      <c r="AG135" s="60">
        <v>4</v>
      </c>
      <c r="AH135" s="25"/>
      <c r="AI135" s="25"/>
      <c r="AJ135" s="25"/>
      <c r="AK135" s="25"/>
      <c r="AL135" s="25"/>
      <c r="AM135" s="25"/>
      <c r="AN135" s="25">
        <v>3070.73</v>
      </c>
      <c r="AO135" s="25"/>
      <c r="AP135" s="25"/>
      <c r="AQ135" s="25">
        <v>2406.88</v>
      </c>
      <c r="AR135" s="25">
        <v>391.31</v>
      </c>
      <c r="AS135" s="25">
        <v>13166.05</v>
      </c>
      <c r="AT135" s="25">
        <v>13485.49</v>
      </c>
      <c r="AU135" s="25">
        <v>1467.26</v>
      </c>
      <c r="AV135" s="25">
        <v>391.30700000000002</v>
      </c>
      <c r="AW135" s="25">
        <v>8281.1</v>
      </c>
      <c r="AX135" s="25">
        <v>8589.89</v>
      </c>
      <c r="AY135" s="25">
        <v>860.14</v>
      </c>
      <c r="AZ135" s="25">
        <v>0</v>
      </c>
      <c r="BA135" s="25">
        <v>0</v>
      </c>
      <c r="BB135" s="25">
        <v>0</v>
      </c>
      <c r="BC135" s="25">
        <v>0</v>
      </c>
      <c r="BD135" s="25"/>
      <c r="BE135" s="25"/>
      <c r="BF135" s="25"/>
      <c r="BG135" s="25"/>
      <c r="BH135" s="25">
        <v>10.488</v>
      </c>
      <c r="BI135" s="25">
        <v>798</v>
      </c>
      <c r="BJ135" s="25">
        <v>833.62</v>
      </c>
      <c r="BK135" s="25">
        <v>79.48</v>
      </c>
      <c r="BL135" s="69">
        <f>SUM(BL207)/AS207*AS135</f>
        <v>13950.510020297235</v>
      </c>
      <c r="BM135" s="69">
        <f>SUM(BM207)/AT207*AT135</f>
        <v>14618.571479734695</v>
      </c>
      <c r="BN135" s="69">
        <f>SUM(BN207)/AU207*AU135</f>
        <v>520.07114230945103</v>
      </c>
      <c r="BO135" s="25"/>
      <c r="BP135" s="69">
        <f>SUM(BP207)/AW207*AW135</f>
        <v>8538.1944966887841</v>
      </c>
      <c r="BQ135" s="69">
        <f>SUM(BQ207)/AX207*AX135</f>
        <v>8393.3622073535953</v>
      </c>
      <c r="BR135" s="69">
        <f>SUM(BR207)/AY207*AY135</f>
        <v>293.83260575377818</v>
      </c>
      <c r="BS135" s="25"/>
      <c r="BT135" s="69">
        <f>SUM(BT207)/BA207*BA135</f>
        <v>0</v>
      </c>
      <c r="BU135" s="69">
        <f>SUM(BU207)/BB207*BB135</f>
        <v>0</v>
      </c>
      <c r="BV135" s="85">
        <f>SUM(BV207)/BC207*BC135</f>
        <v>0</v>
      </c>
      <c r="BW135" s="25"/>
      <c r="BX135" s="25">
        <f>SUM(BX207)/BE207*BE135</f>
        <v>0</v>
      </c>
      <c r="BY135" s="25">
        <f>SUM(BY207)/BF207*BF135</f>
        <v>0</v>
      </c>
      <c r="BZ135" s="25">
        <f>SUM(BZ207)/BG207*BG135</f>
        <v>0</v>
      </c>
      <c r="CA135" s="25"/>
      <c r="CB135" s="69">
        <f>SUM(CB207)/BI207*BI135</f>
        <v>801.18670394229957</v>
      </c>
      <c r="CC135" s="69">
        <f>SUM(CC207)/BJ207*BJ135</f>
        <v>825.63255456964373</v>
      </c>
      <c r="CD135" s="69">
        <f>SUM(CD207)/BK207*BK135</f>
        <v>31.39071263931995</v>
      </c>
      <c r="CE135" s="25"/>
      <c r="CF135" s="25"/>
      <c r="CG135" s="25"/>
      <c r="CH135" s="25"/>
      <c r="CI135" s="25"/>
      <c r="CJ135" s="25"/>
      <c r="CK135" s="25"/>
      <c r="CL135" s="25"/>
    </row>
    <row r="136" spans="1:90">
      <c r="A136" s="5">
        <v>123</v>
      </c>
      <c r="B136" s="5" t="s">
        <v>155</v>
      </c>
      <c r="C136" s="25"/>
      <c r="D136" s="25"/>
      <c r="E136" s="58">
        <v>42370</v>
      </c>
      <c r="F136" s="58">
        <v>42735</v>
      </c>
      <c r="G136" s="34" t="s">
        <v>273</v>
      </c>
      <c r="H136" s="25">
        <v>6100</v>
      </c>
      <c r="I136" s="34"/>
      <c r="J136" s="34" t="s">
        <v>273</v>
      </c>
      <c r="K136" s="69">
        <v>373.06</v>
      </c>
      <c r="L136" s="70" t="s">
        <v>273</v>
      </c>
      <c r="M136" s="69">
        <f t="shared" si="15"/>
        <v>9550.14</v>
      </c>
      <c r="N136" s="69">
        <v>5449.86</v>
      </c>
      <c r="O136" s="69">
        <v>698.22</v>
      </c>
      <c r="P136" s="69">
        <v>3402.06</v>
      </c>
      <c r="Q136" s="69">
        <v>9507.56</v>
      </c>
      <c r="R136" s="69">
        <f t="shared" si="11"/>
        <v>9507.56</v>
      </c>
      <c r="S136" s="69"/>
      <c r="T136" s="69"/>
      <c r="U136" s="69"/>
      <c r="V136" s="69"/>
      <c r="W136" s="69"/>
      <c r="X136" s="69">
        <v>6100</v>
      </c>
      <c r="Y136" s="69"/>
      <c r="Z136" s="69">
        <f t="shared" si="16"/>
        <v>415.63999999999942</v>
      </c>
      <c r="AA136" s="60">
        <v>78.099999999999994</v>
      </c>
      <c r="AB136" s="60">
        <f t="shared" si="10"/>
        <v>10.74</v>
      </c>
      <c r="AC136" s="60">
        <v>0</v>
      </c>
      <c r="AD136" s="60">
        <v>3.65</v>
      </c>
      <c r="AE136" s="60">
        <v>3.27</v>
      </c>
      <c r="AF136" s="60">
        <v>3.82</v>
      </c>
      <c r="AG136" s="60">
        <v>0</v>
      </c>
      <c r="AH136" s="25"/>
      <c r="AI136" s="25"/>
      <c r="AJ136" s="25"/>
      <c r="AK136" s="25"/>
      <c r="AL136" s="25"/>
      <c r="AM136" s="25"/>
      <c r="AN136" s="25">
        <v>2408.58</v>
      </c>
      <c r="AO136" s="25"/>
      <c r="AP136" s="25"/>
      <c r="AQ136" s="25">
        <v>835.57</v>
      </c>
      <c r="AR136" s="25">
        <v>502.52</v>
      </c>
      <c r="AS136" s="25">
        <v>16956.009999999998</v>
      </c>
      <c r="AT136" s="25">
        <v>17897.48</v>
      </c>
      <c r="AU136" s="25">
        <v>459.96</v>
      </c>
      <c r="AV136" s="25">
        <v>502.524</v>
      </c>
      <c r="AW136" s="25">
        <v>10648.09</v>
      </c>
      <c r="AX136" s="25">
        <v>11295.32</v>
      </c>
      <c r="AY136" s="25">
        <v>269.64</v>
      </c>
      <c r="AZ136" s="25">
        <v>0</v>
      </c>
      <c r="BA136" s="25">
        <v>0</v>
      </c>
      <c r="BB136" s="25">
        <v>0</v>
      </c>
      <c r="BC136" s="25">
        <v>0</v>
      </c>
      <c r="BD136" s="25"/>
      <c r="BE136" s="25"/>
      <c r="BF136" s="25"/>
      <c r="BG136" s="25"/>
      <c r="BH136" s="25">
        <v>18.126000000000001</v>
      </c>
      <c r="BI136" s="25">
        <v>1386</v>
      </c>
      <c r="BJ136" s="25">
        <v>1370.31</v>
      </c>
      <c r="BK136" s="25">
        <v>105.97</v>
      </c>
      <c r="BL136" s="69">
        <f>SUM(BL207)/AS207*AS136</f>
        <v>17966.283540565328</v>
      </c>
      <c r="BM136" s="69">
        <f>SUM(BM207)/AT207*AT136</f>
        <v>19401.266894055916</v>
      </c>
      <c r="BN136" s="69">
        <f>SUM(BN207)/AU207*AU136</f>
        <v>163.03308385470541</v>
      </c>
      <c r="BO136" s="25"/>
      <c r="BP136" s="69">
        <f>SUM(BP207)/AW207*AW136</f>
        <v>10978.669915620736</v>
      </c>
      <c r="BQ136" s="69">
        <f>SUM(BQ207)/AX207*AX136</f>
        <v>11036.894769079141</v>
      </c>
      <c r="BR136" s="69">
        <f>SUM(BR207)/AY207*AY136</f>
        <v>92.111776937997007</v>
      </c>
      <c r="BS136" s="25"/>
      <c r="BT136" s="69">
        <f>SUM(BT207)/BA207*BA136</f>
        <v>0</v>
      </c>
      <c r="BU136" s="69">
        <f>SUM(BU207)/BB207*BB136</f>
        <v>0</v>
      </c>
      <c r="BV136" s="85">
        <f>SUM(BV207)/BC207*BC136</f>
        <v>0</v>
      </c>
      <c r="BW136" s="25"/>
      <c r="BX136" s="25">
        <f>SUM(BX207)/BE207*BE136</f>
        <v>0</v>
      </c>
      <c r="BY136" s="25">
        <f>SUM(BY207)/BF207*BF136</f>
        <v>0</v>
      </c>
      <c r="BZ136" s="25">
        <f>SUM(BZ207)/BG207*BG136</f>
        <v>0</v>
      </c>
      <c r="CA136" s="25"/>
      <c r="CB136" s="69">
        <f>SUM(CB207)/BI207*BI136</f>
        <v>1391.5348015839941</v>
      </c>
      <c r="CC136" s="69">
        <f>SUM(CC207)/BJ207*BJ136</f>
        <v>1357.1801850391407</v>
      </c>
      <c r="CD136" s="69">
        <f>SUM(CD207)/BK207*BK136</f>
        <v>41.852967015459676</v>
      </c>
      <c r="CE136" s="25"/>
      <c r="CF136" s="25"/>
      <c r="CG136" s="25"/>
      <c r="CH136" s="25"/>
      <c r="CI136" s="25"/>
      <c r="CJ136" s="25"/>
      <c r="CK136" s="25"/>
      <c r="CL136" s="25"/>
    </row>
    <row r="137" spans="1:90">
      <c r="A137" s="5">
        <v>124</v>
      </c>
      <c r="B137" s="5" t="s">
        <v>156</v>
      </c>
      <c r="C137" s="25"/>
      <c r="D137" s="25"/>
      <c r="E137" s="58">
        <v>42370</v>
      </c>
      <c r="F137" s="58">
        <v>42735</v>
      </c>
      <c r="G137" s="34" t="s">
        <v>273</v>
      </c>
      <c r="H137" s="25">
        <v>2400</v>
      </c>
      <c r="I137" s="34"/>
      <c r="J137" s="34" t="s">
        <v>273</v>
      </c>
      <c r="K137" s="69">
        <v>651.55999999999995</v>
      </c>
      <c r="L137" s="70" t="s">
        <v>273</v>
      </c>
      <c r="M137" s="69">
        <f t="shared" si="15"/>
        <v>8931.18</v>
      </c>
      <c r="N137" s="69">
        <v>5498.7</v>
      </c>
      <c r="O137" s="69">
        <v>0</v>
      </c>
      <c r="P137" s="69">
        <v>3432.48</v>
      </c>
      <c r="Q137" s="69">
        <v>9409.85</v>
      </c>
      <c r="R137" s="69">
        <f t="shared" si="11"/>
        <v>9409.85</v>
      </c>
      <c r="S137" s="69"/>
      <c r="T137" s="69"/>
      <c r="U137" s="69"/>
      <c r="V137" s="69"/>
      <c r="W137" s="69"/>
      <c r="X137" s="69">
        <v>2400</v>
      </c>
      <c r="Y137" s="69"/>
      <c r="Z137" s="69">
        <f t="shared" si="16"/>
        <v>172.88999999999942</v>
      </c>
      <c r="AA137" s="60">
        <v>78.8</v>
      </c>
      <c r="AB137" s="60">
        <f t="shared" si="10"/>
        <v>10.74</v>
      </c>
      <c r="AC137" s="60">
        <v>0</v>
      </c>
      <c r="AD137" s="60">
        <v>3.65</v>
      </c>
      <c r="AE137" s="60">
        <v>3.27</v>
      </c>
      <c r="AF137" s="60">
        <v>3.82</v>
      </c>
      <c r="AG137" s="60">
        <v>0</v>
      </c>
      <c r="AH137" s="25"/>
      <c r="AI137" s="25"/>
      <c r="AJ137" s="25"/>
      <c r="AK137" s="25"/>
      <c r="AL137" s="25"/>
      <c r="AM137" s="25"/>
      <c r="AN137" s="25">
        <v>1579.19</v>
      </c>
      <c r="AO137" s="25"/>
      <c r="AP137" s="25">
        <v>102</v>
      </c>
      <c r="AQ137" s="25">
        <v>0</v>
      </c>
      <c r="AR137" s="25">
        <v>287.89999999999998</v>
      </c>
      <c r="AS137" s="25">
        <v>9747.83</v>
      </c>
      <c r="AT137" s="25">
        <v>10741.14</v>
      </c>
      <c r="AU137" s="25">
        <v>-74.44</v>
      </c>
      <c r="AV137" s="25">
        <v>287.90100000000001</v>
      </c>
      <c r="AW137" s="25">
        <v>6109.75</v>
      </c>
      <c r="AX137" s="25">
        <v>6754.53</v>
      </c>
      <c r="AY137" s="25">
        <v>-43.64</v>
      </c>
      <c r="AZ137" s="25">
        <v>0</v>
      </c>
      <c r="BA137" s="25">
        <v>0</v>
      </c>
      <c r="BB137" s="25">
        <v>0</v>
      </c>
      <c r="BC137" s="25">
        <v>0</v>
      </c>
      <c r="BD137" s="25"/>
      <c r="BE137" s="25"/>
      <c r="BF137" s="25"/>
      <c r="BG137" s="25"/>
      <c r="BH137" s="25">
        <v>9.1300000000000008</v>
      </c>
      <c r="BI137" s="25">
        <v>696.99</v>
      </c>
      <c r="BJ137" s="25">
        <v>740.09</v>
      </c>
      <c r="BK137" s="25">
        <v>16.079999999999998</v>
      </c>
      <c r="BL137" s="69">
        <f>SUM(BL207)/AS207*AS137</f>
        <v>10328.625524827417</v>
      </c>
      <c r="BM137" s="69">
        <f>SUM(BM207)/AT207*AT137</f>
        <v>11643.634963493172</v>
      </c>
      <c r="BN137" s="69">
        <f>SUM(BN207)/AU207*AU137</f>
        <v>-26.385300378607425</v>
      </c>
      <c r="BO137" s="25"/>
      <c r="BP137" s="69">
        <f>SUM(BP207)/AW207*AW137</f>
        <v>6299.4329045832437</v>
      </c>
      <c r="BQ137" s="69">
        <f>SUM(BQ207)/AX207*AX137</f>
        <v>6599.9933445522684</v>
      </c>
      <c r="BR137" s="69">
        <f>SUM(BR207)/AY207*AY137</f>
        <v>-14.907869550416072</v>
      </c>
      <c r="BS137" s="25"/>
      <c r="BT137" s="69">
        <f>SUM(BT207)/BA207*BA137</f>
        <v>0</v>
      </c>
      <c r="BU137" s="69">
        <f>SUM(BU207)/BB207*BB137</f>
        <v>0</v>
      </c>
      <c r="BV137" s="85">
        <f>SUM(BV207)/BC207*BC137</f>
        <v>0</v>
      </c>
      <c r="BW137" s="25"/>
      <c r="BX137" s="25">
        <f>SUM(BX207)/BE207*BE137</f>
        <v>0</v>
      </c>
      <c r="BY137" s="25">
        <f>SUM(BY207)/BF207*BF137</f>
        <v>0</v>
      </c>
      <c r="BZ137" s="25">
        <f>SUM(BZ207)/BG207*BG137</f>
        <v>0</v>
      </c>
      <c r="CA137" s="25"/>
      <c r="CB137" s="69">
        <f>SUM(CB207)/BI207*BI137</f>
        <v>699.77333431170848</v>
      </c>
      <c r="CC137" s="69">
        <f>SUM(CC207)/BJ207*BJ137</f>
        <v>732.99872521226416</v>
      </c>
      <c r="CD137" s="69">
        <f>SUM(CD207)/BK207*BK137</f>
        <v>6.3508135284381568</v>
      </c>
      <c r="CE137" s="25"/>
      <c r="CF137" s="25"/>
      <c r="CG137" s="25"/>
      <c r="CH137" s="25"/>
      <c r="CI137" s="25"/>
      <c r="CJ137" s="25"/>
      <c r="CK137" s="25"/>
      <c r="CL137" s="25"/>
    </row>
    <row r="138" spans="1:90">
      <c r="A138" s="5">
        <v>125</v>
      </c>
      <c r="B138" s="5" t="s">
        <v>157</v>
      </c>
      <c r="C138" s="25"/>
      <c r="D138" s="25"/>
      <c r="E138" s="58">
        <v>42370</v>
      </c>
      <c r="F138" s="58">
        <v>42735</v>
      </c>
      <c r="G138" s="34" t="s">
        <v>273</v>
      </c>
      <c r="H138" s="25">
        <v>6700</v>
      </c>
      <c r="I138" s="34"/>
      <c r="J138" s="34" t="s">
        <v>273</v>
      </c>
      <c r="K138" s="69">
        <v>3116.92</v>
      </c>
      <c r="L138" s="70" t="s">
        <v>273</v>
      </c>
      <c r="M138" s="69">
        <f t="shared" si="15"/>
        <v>12632.64</v>
      </c>
      <c r="N138" s="69">
        <v>5533.68</v>
      </c>
      <c r="O138" s="69">
        <v>3644.64</v>
      </c>
      <c r="P138" s="69">
        <v>3454.32</v>
      </c>
      <c r="Q138" s="69">
        <v>13930.59</v>
      </c>
      <c r="R138" s="69">
        <f t="shared" si="11"/>
        <v>13930.59</v>
      </c>
      <c r="S138" s="69"/>
      <c r="T138" s="69"/>
      <c r="U138" s="69"/>
      <c r="V138" s="69"/>
      <c r="W138" s="69"/>
      <c r="X138" s="69">
        <v>7900</v>
      </c>
      <c r="Y138" s="69"/>
      <c r="Z138" s="69">
        <f t="shared" si="16"/>
        <v>1818.9699999999993</v>
      </c>
      <c r="AA138" s="60">
        <v>79.3</v>
      </c>
      <c r="AB138" s="60">
        <f t="shared" si="10"/>
        <v>14.74</v>
      </c>
      <c r="AC138" s="60">
        <v>0</v>
      </c>
      <c r="AD138" s="60">
        <v>3.65</v>
      </c>
      <c r="AE138" s="60">
        <v>3.27</v>
      </c>
      <c r="AF138" s="60">
        <v>3.82</v>
      </c>
      <c r="AG138" s="60">
        <v>4</v>
      </c>
      <c r="AH138" s="25"/>
      <c r="AI138" s="25"/>
      <c r="AJ138" s="25"/>
      <c r="AK138" s="25"/>
      <c r="AL138" s="25"/>
      <c r="AM138" s="25"/>
      <c r="AN138" s="25">
        <v>9147.18</v>
      </c>
      <c r="AO138" s="25"/>
      <c r="AP138" s="25"/>
      <c r="AQ138" s="25">
        <v>4060.57</v>
      </c>
      <c r="AR138" s="25">
        <v>421.24</v>
      </c>
      <c r="AS138" s="25">
        <v>14713.6</v>
      </c>
      <c r="AT138" s="25">
        <v>17584.060000000001</v>
      </c>
      <c r="AU138" s="25">
        <v>2462.19</v>
      </c>
      <c r="AV138" s="25">
        <v>421.24</v>
      </c>
      <c r="AW138" s="25">
        <v>9065.39</v>
      </c>
      <c r="AX138" s="25">
        <v>11090.56</v>
      </c>
      <c r="AY138" s="25">
        <v>1443.39</v>
      </c>
      <c r="AZ138" s="25">
        <v>0</v>
      </c>
      <c r="BA138" s="25">
        <v>0</v>
      </c>
      <c r="BB138" s="25">
        <v>0</v>
      </c>
      <c r="BC138" s="25">
        <v>0</v>
      </c>
      <c r="BD138" s="25"/>
      <c r="BE138" s="25"/>
      <c r="BF138" s="25"/>
      <c r="BG138" s="25"/>
      <c r="BH138" s="25">
        <v>15.247</v>
      </c>
      <c r="BI138" s="25">
        <v>1164.7</v>
      </c>
      <c r="BJ138" s="25">
        <v>1355.68</v>
      </c>
      <c r="BK138" s="25">
        <v>154.99</v>
      </c>
      <c r="BL138" s="69">
        <f>SUM(BL207)/AS207*AS138</f>
        <v>15590.266194845488</v>
      </c>
      <c r="BM138" s="69">
        <f>SUM(BM207)/AT207*AT138</f>
        <v>19061.512634241968</v>
      </c>
      <c r="BN138" s="69">
        <f>SUM(BN207)/AU207*AU138</f>
        <v>872.72464722196969</v>
      </c>
      <c r="BO138" s="25"/>
      <c r="BP138" s="69">
        <f>SUM(BP207)/AW207*AW138</f>
        <v>9346.8335134628887</v>
      </c>
      <c r="BQ138" s="69">
        <f>SUM(BQ207)/AX207*AX138</f>
        <v>10836.819465952125</v>
      </c>
      <c r="BR138" s="69">
        <f>SUM(BR207)/AY207*AY138</f>
        <v>493.07676054938258</v>
      </c>
      <c r="BS138" s="25"/>
      <c r="BT138" s="69">
        <f>SUM(BT207)/BA207*BA138</f>
        <v>0</v>
      </c>
      <c r="BU138" s="69">
        <f>SUM(BU207)/BB207*BB138</f>
        <v>0</v>
      </c>
      <c r="BV138" s="85">
        <f>SUM(BV207)/BC207*BC138</f>
        <v>0</v>
      </c>
      <c r="BW138" s="25"/>
      <c r="BX138" s="25">
        <f>SUM(BX207)/BE207*BE138</f>
        <v>0</v>
      </c>
      <c r="BY138" s="25">
        <f>SUM(BY207)/BF207*BF138</f>
        <v>0</v>
      </c>
      <c r="BZ138" s="25">
        <f>SUM(BZ207)/BG207*BG138</f>
        <v>0</v>
      </c>
      <c r="CA138" s="25"/>
      <c r="CB138" s="69">
        <f>SUM(CB207)/BI207*BI138</f>
        <v>1169.3510702776896</v>
      </c>
      <c r="CC138" s="69">
        <f>SUM(CC207)/BJ207*BJ138</f>
        <v>1342.6903644094127</v>
      </c>
      <c r="CD138" s="69">
        <f>SUM(CD207)/BK207*BK138</f>
        <v>61.213469451034214</v>
      </c>
      <c r="CE138" s="25"/>
      <c r="CF138" s="25"/>
      <c r="CG138" s="25"/>
      <c r="CH138" s="25"/>
      <c r="CI138" s="25"/>
      <c r="CJ138" s="25"/>
      <c r="CK138" s="25"/>
      <c r="CL138" s="25"/>
    </row>
    <row r="139" spans="1:90">
      <c r="A139" s="5">
        <v>126</v>
      </c>
      <c r="B139" s="5" t="s">
        <v>158</v>
      </c>
      <c r="C139" s="25"/>
      <c r="D139" s="25"/>
      <c r="E139" s="58">
        <v>42370</v>
      </c>
      <c r="F139" s="58">
        <v>42735</v>
      </c>
      <c r="G139" s="34" t="s">
        <v>273</v>
      </c>
      <c r="H139" s="25">
        <v>7400</v>
      </c>
      <c r="I139" s="34"/>
      <c r="J139" s="34" t="s">
        <v>273</v>
      </c>
      <c r="K139" s="69">
        <v>0</v>
      </c>
      <c r="L139" s="70" t="s">
        <v>273</v>
      </c>
      <c r="M139" s="69">
        <f t="shared" si="15"/>
        <v>9537.84</v>
      </c>
      <c r="N139" s="69">
        <v>5442.84</v>
      </c>
      <c r="O139" s="69">
        <v>697.32</v>
      </c>
      <c r="P139" s="69">
        <v>3397.68</v>
      </c>
      <c r="Q139" s="69">
        <v>8700.1200000000008</v>
      </c>
      <c r="R139" s="69">
        <f t="shared" si="11"/>
        <v>8700.1200000000008</v>
      </c>
      <c r="S139" s="69"/>
      <c r="T139" s="69"/>
      <c r="U139" s="69"/>
      <c r="V139" s="69"/>
      <c r="W139" s="69"/>
      <c r="X139" s="69">
        <v>7400</v>
      </c>
      <c r="Y139" s="69"/>
      <c r="Z139" s="69">
        <f>SUM(K139+M139-Q139)+I139</f>
        <v>837.71999999999935</v>
      </c>
      <c r="AA139" s="60">
        <v>78</v>
      </c>
      <c r="AB139" s="60">
        <f t="shared" si="10"/>
        <v>10.74</v>
      </c>
      <c r="AC139" s="60">
        <v>0</v>
      </c>
      <c r="AD139" s="60">
        <v>3.65</v>
      </c>
      <c r="AE139" s="60">
        <v>3.27</v>
      </c>
      <c r="AF139" s="60">
        <v>3.82</v>
      </c>
      <c r="AG139" s="60">
        <v>0</v>
      </c>
      <c r="AH139" s="25"/>
      <c r="AI139" s="25"/>
      <c r="AJ139" s="25"/>
      <c r="AK139" s="25"/>
      <c r="AL139" s="25"/>
      <c r="AM139" s="25"/>
      <c r="AN139" s="25">
        <v>0</v>
      </c>
      <c r="AO139" s="25"/>
      <c r="AP139" s="25"/>
      <c r="AQ139" s="25">
        <v>1099.83</v>
      </c>
      <c r="AR139" s="25">
        <v>277.14</v>
      </c>
      <c r="AS139" s="25">
        <v>9518.7999999999993</v>
      </c>
      <c r="AT139" s="25">
        <v>8867.19</v>
      </c>
      <c r="AU139" s="25">
        <v>651.61</v>
      </c>
      <c r="AV139" s="25">
        <v>277.13900000000001</v>
      </c>
      <c r="AW139" s="25">
        <v>5919.15</v>
      </c>
      <c r="AX139" s="25">
        <v>5537.16</v>
      </c>
      <c r="AY139" s="25">
        <v>381.99</v>
      </c>
      <c r="AZ139" s="25">
        <v>0</v>
      </c>
      <c r="BA139" s="25">
        <v>0</v>
      </c>
      <c r="BB139" s="25">
        <v>0</v>
      </c>
      <c r="BC139" s="25">
        <v>0</v>
      </c>
      <c r="BD139" s="25"/>
      <c r="BE139" s="25"/>
      <c r="BF139" s="25"/>
      <c r="BG139" s="25"/>
      <c r="BH139" s="25">
        <v>10.26</v>
      </c>
      <c r="BI139" s="25">
        <v>784.26</v>
      </c>
      <c r="BJ139" s="25">
        <v>718.03</v>
      </c>
      <c r="BK139" s="25">
        <v>66.23</v>
      </c>
      <c r="BL139" s="69">
        <f>SUM(BL207)/AS207*AS139</f>
        <v>10085.949451901317</v>
      </c>
      <c r="BM139" s="69">
        <f>SUM(BM207)/AT207*AT139</f>
        <v>9612.2314309223257</v>
      </c>
      <c r="BN139" s="69">
        <f>SUM(BN207)/AU207*AU139</f>
        <v>230.9635354608327</v>
      </c>
      <c r="BO139" s="25"/>
      <c r="BP139" s="69">
        <f>SUM(BP207)/AW207*AW139</f>
        <v>6102.9155492718864</v>
      </c>
      <c r="BQ139" s="69">
        <f>SUM(BQ207)/AX207*AX139</f>
        <v>5410.4755101718465</v>
      </c>
      <c r="BR139" s="69">
        <f>SUM(BR207)/AY207*AY139</f>
        <v>130.49168399549578</v>
      </c>
      <c r="BS139" s="25"/>
      <c r="BT139" s="69">
        <f>SUM(BT207)/BA207*BA139</f>
        <v>0</v>
      </c>
      <c r="BU139" s="69">
        <f>SUM(BU207)/BB207*BB139</f>
        <v>0</v>
      </c>
      <c r="BV139" s="85">
        <f>SUM(BV207)/BC207*BC139</f>
        <v>0</v>
      </c>
      <c r="BW139" s="25"/>
      <c r="BX139" s="25">
        <f>SUM(BX207)/BE207*BE139</f>
        <v>0</v>
      </c>
      <c r="BY139" s="25">
        <f>SUM(BY207)/BF207*BF139</f>
        <v>0</v>
      </c>
      <c r="BZ139" s="25">
        <f>SUM(BZ207)/BG207*BG139</f>
        <v>0</v>
      </c>
      <c r="CA139" s="25"/>
      <c r="CB139" s="69">
        <f>SUM(CB207)/BI207*BI139</f>
        <v>787.39183513006003</v>
      </c>
      <c r="CC139" s="69">
        <f>SUM(CC207)/BJ207*BJ139</f>
        <v>711.15009615609176</v>
      </c>
      <c r="CD139" s="69">
        <f>SUM(CD207)/BK207*BK139</f>
        <v>26.157610695799701</v>
      </c>
      <c r="CE139" s="25"/>
      <c r="CF139" s="25"/>
      <c r="CG139" s="25"/>
      <c r="CH139" s="25"/>
      <c r="CI139" s="25"/>
      <c r="CJ139" s="25"/>
      <c r="CK139" s="25"/>
      <c r="CL139" s="25"/>
    </row>
    <row r="140" spans="1:90">
      <c r="A140" s="4">
        <v>127</v>
      </c>
      <c r="B140" s="5" t="s">
        <v>159</v>
      </c>
      <c r="C140" s="25"/>
      <c r="D140" s="25"/>
      <c r="E140" s="58">
        <v>42370</v>
      </c>
      <c r="F140" s="58">
        <v>42735</v>
      </c>
      <c r="G140" s="34" t="s">
        <v>273</v>
      </c>
      <c r="H140" s="25">
        <v>700</v>
      </c>
      <c r="I140" s="34"/>
      <c r="J140" s="34" t="s">
        <v>273</v>
      </c>
      <c r="K140" s="69">
        <v>6917.27</v>
      </c>
      <c r="L140" s="70" t="s">
        <v>273</v>
      </c>
      <c r="M140" s="69">
        <f t="shared" si="15"/>
        <v>12473.099999999999</v>
      </c>
      <c r="N140" s="69">
        <v>5463.72</v>
      </c>
      <c r="O140" s="69">
        <v>3598.68</v>
      </c>
      <c r="P140" s="69">
        <v>3410.7</v>
      </c>
      <c r="Q140" s="69">
        <v>6079.12</v>
      </c>
      <c r="R140" s="69">
        <f t="shared" si="11"/>
        <v>6079.12</v>
      </c>
      <c r="S140" s="69"/>
      <c r="T140" s="69"/>
      <c r="U140" s="69"/>
      <c r="V140" s="69"/>
      <c r="W140" s="69"/>
      <c r="X140" s="69">
        <v>1000</v>
      </c>
      <c r="Y140" s="69"/>
      <c r="Z140" s="69">
        <f t="shared" si="16"/>
        <v>13311.25</v>
      </c>
      <c r="AA140" s="60">
        <v>78.3</v>
      </c>
      <c r="AB140" s="60">
        <f t="shared" si="10"/>
        <v>14.74</v>
      </c>
      <c r="AC140" s="60">
        <v>0</v>
      </c>
      <c r="AD140" s="60">
        <v>3.65</v>
      </c>
      <c r="AE140" s="60">
        <v>3.27</v>
      </c>
      <c r="AF140" s="60">
        <v>3.82</v>
      </c>
      <c r="AG140" s="60">
        <v>4</v>
      </c>
      <c r="AH140" s="25"/>
      <c r="AI140" s="25"/>
      <c r="AJ140" s="25"/>
      <c r="AK140" s="25"/>
      <c r="AL140" s="25"/>
      <c r="AM140" s="25"/>
      <c r="AN140" s="25">
        <v>10572.4</v>
      </c>
      <c r="AO140" s="25"/>
      <c r="AP140" s="25"/>
      <c r="AQ140" s="25">
        <v>19276.57</v>
      </c>
      <c r="AR140" s="25">
        <v>210.12</v>
      </c>
      <c r="AS140" s="25">
        <v>7209.06</v>
      </c>
      <c r="AT140" s="25">
        <v>2002.08</v>
      </c>
      <c r="AU140" s="25">
        <v>11431.9</v>
      </c>
      <c r="AV140" s="25">
        <v>291.12</v>
      </c>
      <c r="AW140" s="25">
        <v>6305.64</v>
      </c>
      <c r="AX140" s="25">
        <v>3129.91</v>
      </c>
      <c r="AY140" s="25">
        <v>7124.68</v>
      </c>
      <c r="AZ140" s="25">
        <v>0</v>
      </c>
      <c r="BA140" s="25">
        <v>0</v>
      </c>
      <c r="BB140" s="25">
        <v>0</v>
      </c>
      <c r="BC140" s="25">
        <v>0</v>
      </c>
      <c r="BD140" s="25"/>
      <c r="BE140" s="25"/>
      <c r="BF140" s="25"/>
      <c r="BG140" s="25"/>
      <c r="BH140" s="25">
        <v>8.2080000000000002</v>
      </c>
      <c r="BI140" s="25">
        <v>627.36</v>
      </c>
      <c r="BJ140" s="25">
        <v>305.89999999999998</v>
      </c>
      <c r="BK140" s="25">
        <v>719.99</v>
      </c>
      <c r="BL140" s="69">
        <f>SUM(BL207)/AS207*AS140</f>
        <v>7638.5904479265992</v>
      </c>
      <c r="BM140" s="69">
        <f>SUM(BM207)/AT207*AT140</f>
        <v>2170.299306005732</v>
      </c>
      <c r="BN140" s="69">
        <f>SUM(BN207)/AU207*AU140</f>
        <v>4052.0434631676817</v>
      </c>
      <c r="BO140" s="25"/>
      <c r="BP140" s="69">
        <f>SUM(BP207)/AW207*AW140</f>
        <v>6501.4044928935373</v>
      </c>
      <c r="BQ140" s="69">
        <f>SUM(BQ207)/AX207*AX140</f>
        <v>3058.3008986632071</v>
      </c>
      <c r="BR140" s="69">
        <f>SUM(BR207)/AY207*AY140</f>
        <v>2433.8634286997794</v>
      </c>
      <c r="BS140" s="25"/>
      <c r="BT140" s="69">
        <f>SUM(BT207)/BA207*BA140</f>
        <v>0</v>
      </c>
      <c r="BU140" s="69">
        <f>SUM(BU207)/BB207*BB140</f>
        <v>0</v>
      </c>
      <c r="BV140" s="85">
        <f>SUM(BV207)/BC207*BC140</f>
        <v>0</v>
      </c>
      <c r="BW140" s="25"/>
      <c r="BX140" s="25">
        <f>SUM(BX207)/BE207*BE140</f>
        <v>0</v>
      </c>
      <c r="BY140" s="25">
        <f>SUM(BY207)/BF207*BF140</f>
        <v>0</v>
      </c>
      <c r="BZ140" s="25">
        <f>SUM(BZ207)/BG207*BG140</f>
        <v>0</v>
      </c>
      <c r="CA140" s="25"/>
      <c r="CB140" s="69">
        <f>SUM(CB207)/BI207*BI140</f>
        <v>629.86527642260785</v>
      </c>
      <c r="CC140" s="69">
        <f>SUM(CC207)/BJ207*BJ140</f>
        <v>302.96897680340442</v>
      </c>
      <c r="CD140" s="69">
        <f>SUM(CD207)/BK207*BK140</f>
        <v>284.36083534453911</v>
      </c>
      <c r="CE140" s="25"/>
      <c r="CF140" s="25">
        <v>2</v>
      </c>
      <c r="CG140" s="25">
        <v>2</v>
      </c>
      <c r="CH140" s="25">
        <v>0</v>
      </c>
      <c r="CI140" s="25">
        <v>3104.73</v>
      </c>
      <c r="CJ140" s="25">
        <v>1</v>
      </c>
      <c r="CK140" s="25">
        <v>17152.48</v>
      </c>
      <c r="CL140" s="25">
        <v>0</v>
      </c>
    </row>
    <row r="141" spans="1:90">
      <c r="A141" s="5">
        <v>128</v>
      </c>
      <c r="B141" s="5" t="s">
        <v>160</v>
      </c>
      <c r="C141" s="25"/>
      <c r="D141" s="25"/>
      <c r="E141" s="58">
        <v>42370</v>
      </c>
      <c r="F141" s="58">
        <v>42735</v>
      </c>
      <c r="G141" s="34" t="s">
        <v>273</v>
      </c>
      <c r="H141" s="25">
        <v>11600</v>
      </c>
      <c r="I141" s="34"/>
      <c r="J141" s="34" t="s">
        <v>273</v>
      </c>
      <c r="K141" s="69">
        <v>6510.85</v>
      </c>
      <c r="L141" s="70" t="s">
        <v>273</v>
      </c>
      <c r="M141" s="69">
        <f t="shared" si="15"/>
        <v>15197.34</v>
      </c>
      <c r="N141" s="69">
        <v>6657.12</v>
      </c>
      <c r="O141" s="69">
        <v>4384.62</v>
      </c>
      <c r="P141" s="69">
        <v>4155.6000000000004</v>
      </c>
      <c r="Q141" s="69">
        <v>13181.12</v>
      </c>
      <c r="R141" s="69">
        <f t="shared" si="11"/>
        <v>13181.12</v>
      </c>
      <c r="S141" s="69"/>
      <c r="T141" s="69"/>
      <c r="U141" s="69"/>
      <c r="V141" s="69"/>
      <c r="W141" s="69"/>
      <c r="X141" s="69">
        <v>7300</v>
      </c>
      <c r="Y141" s="69"/>
      <c r="Z141" s="69">
        <f t="shared" si="16"/>
        <v>8527.0700000000015</v>
      </c>
      <c r="AA141" s="60">
        <v>95.4</v>
      </c>
      <c r="AB141" s="60">
        <f t="shared" si="10"/>
        <v>14.74</v>
      </c>
      <c r="AC141" s="60">
        <v>0</v>
      </c>
      <c r="AD141" s="60">
        <v>3.65</v>
      </c>
      <c r="AE141" s="60">
        <v>3.27</v>
      </c>
      <c r="AF141" s="60">
        <v>3.82</v>
      </c>
      <c r="AG141" s="60">
        <v>4</v>
      </c>
      <c r="AH141" s="25"/>
      <c r="AI141" s="25"/>
      <c r="AJ141" s="25"/>
      <c r="AK141" s="25"/>
      <c r="AL141" s="25"/>
      <c r="AM141" s="25"/>
      <c r="AN141" s="25">
        <v>12521.11</v>
      </c>
      <c r="AO141" s="25"/>
      <c r="AP141" s="25"/>
      <c r="AQ141" s="25">
        <v>13710.74</v>
      </c>
      <c r="AR141" s="25">
        <v>398.96</v>
      </c>
      <c r="AS141" s="25">
        <v>14027.07</v>
      </c>
      <c r="AT141" s="25">
        <v>13050.33</v>
      </c>
      <c r="AU141" s="25">
        <v>8289.41</v>
      </c>
      <c r="AV141" s="25">
        <v>398.96300000000002</v>
      </c>
      <c r="AW141" s="25">
        <v>8611.5400000000009</v>
      </c>
      <c r="AX141" s="25">
        <v>8383.9500000000007</v>
      </c>
      <c r="AY141" s="25">
        <v>4957.55</v>
      </c>
      <c r="AZ141" s="25">
        <v>0</v>
      </c>
      <c r="BA141" s="25">
        <v>0</v>
      </c>
      <c r="BB141" s="25">
        <v>0</v>
      </c>
      <c r="BC141" s="25">
        <v>0</v>
      </c>
      <c r="BD141" s="25"/>
      <c r="BE141" s="25"/>
      <c r="BF141" s="25"/>
      <c r="BG141" s="25"/>
      <c r="BH141" s="25">
        <v>10.693</v>
      </c>
      <c r="BI141" s="25">
        <v>818.34</v>
      </c>
      <c r="BJ141" s="25">
        <v>833.04</v>
      </c>
      <c r="BK141" s="25">
        <v>463.78</v>
      </c>
      <c r="BL141" s="69">
        <f>SUM(BL207)/AS207*AS141</f>
        <v>14862.831342005442</v>
      </c>
      <c r="BM141" s="69">
        <f>SUM(BM207)/AT207*AT141</f>
        <v>14146.848348790152</v>
      </c>
      <c r="BN141" s="69">
        <f>SUM(BN207)/AU207*AU141</f>
        <v>2938.186093651695</v>
      </c>
      <c r="BO141" s="25"/>
      <c r="BP141" s="69">
        <f>SUM(BP207)/AW207*AW141</f>
        <v>8878.8933156241728</v>
      </c>
      <c r="BQ141" s="69">
        <f>SUM(BQ207)/AX207*AX141</f>
        <v>8192.1339014052792</v>
      </c>
      <c r="BR141" s="69">
        <f>SUM(BR207)/AY207*AY141</f>
        <v>1693.5496949969111</v>
      </c>
      <c r="BS141" s="25"/>
      <c r="BT141" s="69">
        <f>SUM(BT207)/BA207*BA141</f>
        <v>0</v>
      </c>
      <c r="BU141" s="69">
        <f>SUM(BU207)/BB207*BB141</f>
        <v>0</v>
      </c>
      <c r="BV141" s="85">
        <f>SUM(BV207)/BC207*BC141</f>
        <v>0</v>
      </c>
      <c r="BW141" s="25"/>
      <c r="BX141" s="25">
        <f>SUM(BX207)/BE207*BE141</f>
        <v>0</v>
      </c>
      <c r="BY141" s="25">
        <f>SUM(BY207)/BF207*BF141</f>
        <v>0</v>
      </c>
      <c r="BZ141" s="25">
        <f>SUM(BZ207)/BG207*BG141</f>
        <v>0</v>
      </c>
      <c r="CA141" s="25"/>
      <c r="CB141" s="69">
        <f>SUM(CB207)/BI207*BI141</f>
        <v>821.60792895255827</v>
      </c>
      <c r="CC141" s="69">
        <f>SUM(CC207)/BJ207*BJ141</f>
        <v>825.05811191993473</v>
      </c>
      <c r="CD141" s="69">
        <f>SUM(CD207)/BK207*BK141</f>
        <v>183.17041655591098</v>
      </c>
      <c r="CE141" s="25"/>
      <c r="CF141" s="25"/>
      <c r="CG141" s="25"/>
      <c r="CH141" s="25"/>
      <c r="CI141" s="25"/>
      <c r="CJ141" s="25">
        <v>1</v>
      </c>
      <c r="CK141" s="25">
        <v>15159.04</v>
      </c>
      <c r="CL141" s="25">
        <v>5161.1400000000003</v>
      </c>
    </row>
    <row r="142" spans="1:90">
      <c r="A142" s="4">
        <v>129</v>
      </c>
      <c r="B142" s="5" t="s">
        <v>161</v>
      </c>
      <c r="C142" s="25"/>
      <c r="D142" s="25"/>
      <c r="E142" s="58">
        <v>42370</v>
      </c>
      <c r="F142" s="58">
        <v>42735</v>
      </c>
      <c r="G142" s="34" t="s">
        <v>273</v>
      </c>
      <c r="H142" s="25">
        <v>17700</v>
      </c>
      <c r="I142" s="34"/>
      <c r="J142" s="34" t="s">
        <v>273</v>
      </c>
      <c r="K142" s="69">
        <v>458.16</v>
      </c>
      <c r="L142" s="70" t="s">
        <v>273</v>
      </c>
      <c r="M142" s="69">
        <f t="shared" si="15"/>
        <v>12648.3</v>
      </c>
      <c r="N142" s="69">
        <v>5540.46</v>
      </c>
      <c r="O142" s="69">
        <v>3649.2</v>
      </c>
      <c r="P142" s="69">
        <v>3458.64</v>
      </c>
      <c r="Q142" s="69">
        <v>12528.66</v>
      </c>
      <c r="R142" s="69">
        <f t="shared" si="11"/>
        <v>12528.66</v>
      </c>
      <c r="S142" s="69"/>
      <c r="T142" s="69"/>
      <c r="U142" s="69"/>
      <c r="V142" s="69"/>
      <c r="W142" s="69"/>
      <c r="X142" s="69">
        <v>19500</v>
      </c>
      <c r="Y142" s="69"/>
      <c r="Z142" s="69">
        <f t="shared" si="16"/>
        <v>577.79999999999927</v>
      </c>
      <c r="AA142" s="60">
        <v>79.400000000000006</v>
      </c>
      <c r="AB142" s="60">
        <f t="shared" ref="AB142:AB205" si="17">SUM(AC142:AG142)</f>
        <v>14.74</v>
      </c>
      <c r="AC142" s="60">
        <v>0</v>
      </c>
      <c r="AD142" s="60">
        <v>3.65</v>
      </c>
      <c r="AE142" s="60">
        <v>3.27</v>
      </c>
      <c r="AF142" s="60">
        <v>3.82</v>
      </c>
      <c r="AG142" s="60">
        <v>4</v>
      </c>
      <c r="AH142" s="25"/>
      <c r="AI142" s="25"/>
      <c r="AJ142" s="25"/>
      <c r="AK142" s="25"/>
      <c r="AL142" s="25"/>
      <c r="AM142" s="25"/>
      <c r="AN142" s="25">
        <v>656.96</v>
      </c>
      <c r="AO142" s="25"/>
      <c r="AP142" s="25"/>
      <c r="AQ142" s="25">
        <v>890.94</v>
      </c>
      <c r="AR142" s="25">
        <v>344.12</v>
      </c>
      <c r="AS142" s="25">
        <v>11976.93</v>
      </c>
      <c r="AT142" s="25">
        <v>11822.7</v>
      </c>
      <c r="AU142" s="25">
        <v>536.62</v>
      </c>
      <c r="AV142" s="25">
        <v>344.12</v>
      </c>
      <c r="AW142" s="25">
        <v>7393.73</v>
      </c>
      <c r="AX142" s="25">
        <v>7329.32</v>
      </c>
      <c r="AY142" s="25">
        <v>314.58</v>
      </c>
      <c r="AZ142" s="25">
        <v>0</v>
      </c>
      <c r="BA142" s="25">
        <v>0</v>
      </c>
      <c r="BB142" s="25">
        <v>0</v>
      </c>
      <c r="BC142" s="25">
        <v>0</v>
      </c>
      <c r="BD142" s="25"/>
      <c r="BE142" s="25"/>
      <c r="BF142" s="25"/>
      <c r="BG142" s="25"/>
      <c r="BH142" s="25">
        <v>10.26</v>
      </c>
      <c r="BI142" s="25">
        <v>784.26</v>
      </c>
      <c r="BJ142" s="25">
        <v>768.92</v>
      </c>
      <c r="BK142" s="25">
        <v>39.74</v>
      </c>
      <c r="BL142" s="69">
        <f>SUM(BL207)/AS207*AS142</f>
        <v>12690.539833693369</v>
      </c>
      <c r="BM142" s="69">
        <f>SUM(BM207)/AT207*AT142</f>
        <v>12816.070089663735</v>
      </c>
      <c r="BN142" s="69">
        <f>SUM(BN207)/AU207*AU142</f>
        <v>190.20526449715632</v>
      </c>
      <c r="BO142" s="25"/>
      <c r="BP142" s="69">
        <f>SUM(BP207)/AW207*AW142</f>
        <v>7623.2752648806036</v>
      </c>
      <c r="BQ142" s="69">
        <f>SUM(BQ207)/AX207*AX142</f>
        <v>7161.6327442610864</v>
      </c>
      <c r="BR142" s="69">
        <f>SUM(BR207)/AY207*AY142</f>
        <v>107.4637397609965</v>
      </c>
      <c r="BS142" s="25"/>
      <c r="BT142" s="69">
        <f>SUM(BT207)/BA207*BA142</f>
        <v>0</v>
      </c>
      <c r="BU142" s="69">
        <f>SUM(BU207)/BB207*BB142</f>
        <v>0</v>
      </c>
      <c r="BV142" s="85">
        <f>SUM(BV207)/BC207*BC142</f>
        <v>0</v>
      </c>
      <c r="BW142" s="25"/>
      <c r="BX142" s="25">
        <f>SUM(BX207)/BE207*BE142</f>
        <v>0</v>
      </c>
      <c r="BY142" s="25">
        <f>SUM(BY207)/BF207*BF142</f>
        <v>0</v>
      </c>
      <c r="BZ142" s="25">
        <f>SUM(BZ207)/BG207*BG142</f>
        <v>0</v>
      </c>
      <c r="CA142" s="25"/>
      <c r="CB142" s="69">
        <f>SUM(CB207)/BI207*BI142</f>
        <v>787.39183513006003</v>
      </c>
      <c r="CC142" s="69">
        <f>SUM(CC207)/BJ207*BJ142</f>
        <v>761.55248657624622</v>
      </c>
      <c r="CD142" s="69">
        <f>SUM(CD207)/BK207*BK142</f>
        <v>15.695356319659975</v>
      </c>
      <c r="CE142" s="25"/>
      <c r="CF142" s="25"/>
      <c r="CG142" s="25"/>
      <c r="CH142" s="25"/>
      <c r="CI142" s="25"/>
      <c r="CJ142" s="25"/>
      <c r="CK142" s="25"/>
      <c r="CL142" s="25"/>
    </row>
    <row r="143" spans="1:90">
      <c r="A143" s="5">
        <v>130</v>
      </c>
      <c r="B143" s="5" t="s">
        <v>162</v>
      </c>
      <c r="C143" s="25"/>
      <c r="D143" s="25"/>
      <c r="E143" s="58">
        <v>42370</v>
      </c>
      <c r="F143" s="58">
        <v>42735</v>
      </c>
      <c r="G143" s="34" t="s">
        <v>273</v>
      </c>
      <c r="H143" s="25">
        <v>19800</v>
      </c>
      <c r="I143" s="34"/>
      <c r="J143" s="34" t="s">
        <v>273</v>
      </c>
      <c r="K143" s="69">
        <v>662.54</v>
      </c>
      <c r="L143" s="70" t="s">
        <v>273</v>
      </c>
      <c r="M143" s="69">
        <f t="shared" si="15"/>
        <v>15579.54</v>
      </c>
      <c r="N143" s="69">
        <v>6824.52</v>
      </c>
      <c r="O143" s="69">
        <v>4494.8999999999996</v>
      </c>
      <c r="P143" s="69">
        <v>4260.12</v>
      </c>
      <c r="Q143" s="69">
        <v>14800.02</v>
      </c>
      <c r="R143" s="69">
        <f t="shared" si="11"/>
        <v>14800.02</v>
      </c>
      <c r="S143" s="69"/>
      <c r="T143" s="69"/>
      <c r="U143" s="69"/>
      <c r="V143" s="69"/>
      <c r="W143" s="69"/>
      <c r="X143" s="69">
        <v>22100</v>
      </c>
      <c r="Y143" s="69"/>
      <c r="Z143" s="69">
        <f t="shared" si="16"/>
        <v>1442.0600000000013</v>
      </c>
      <c r="AA143" s="60">
        <v>97.8</v>
      </c>
      <c r="AB143" s="60">
        <f t="shared" si="17"/>
        <v>14.74</v>
      </c>
      <c r="AC143" s="60">
        <v>0</v>
      </c>
      <c r="AD143" s="60">
        <v>3.65</v>
      </c>
      <c r="AE143" s="60">
        <v>3.27</v>
      </c>
      <c r="AF143" s="60">
        <v>3.82</v>
      </c>
      <c r="AG143" s="60">
        <v>4</v>
      </c>
      <c r="AH143" s="25"/>
      <c r="AI143" s="25"/>
      <c r="AJ143" s="25"/>
      <c r="AK143" s="25"/>
      <c r="AL143" s="25"/>
      <c r="AM143" s="25"/>
      <c r="AN143" s="25">
        <v>1376.34</v>
      </c>
      <c r="AO143" s="25"/>
      <c r="AP143" s="25"/>
      <c r="AQ143" s="25">
        <v>2070.88</v>
      </c>
      <c r="AR143" s="25">
        <v>396.24</v>
      </c>
      <c r="AS143" s="25">
        <v>13824.85</v>
      </c>
      <c r="AT143" s="25">
        <v>13378.6</v>
      </c>
      <c r="AU143" s="25">
        <v>1247.07</v>
      </c>
      <c r="AV143" s="25">
        <v>396.24</v>
      </c>
      <c r="AW143" s="25">
        <v>8523.0400000000009</v>
      </c>
      <c r="AX143" s="25">
        <v>8315.91</v>
      </c>
      <c r="AY143" s="25">
        <v>731.06</v>
      </c>
      <c r="AZ143" s="25">
        <v>0</v>
      </c>
      <c r="BA143" s="25">
        <v>0</v>
      </c>
      <c r="BB143" s="25">
        <v>0</v>
      </c>
      <c r="BC143" s="25">
        <v>0</v>
      </c>
      <c r="BD143" s="25"/>
      <c r="BE143" s="25"/>
      <c r="BF143" s="25"/>
      <c r="BG143" s="25"/>
      <c r="BH143" s="25">
        <v>14.364000000000001</v>
      </c>
      <c r="BI143" s="25">
        <v>1098</v>
      </c>
      <c r="BJ143" s="25">
        <v>1056.8399999999999</v>
      </c>
      <c r="BK143" s="25">
        <v>92.75</v>
      </c>
      <c r="BL143" s="69">
        <f>SUM(BL207)/AS207*AS143</f>
        <v>14648.562663373317</v>
      </c>
      <c r="BM143" s="69">
        <f>SUM(BM207)/AT207*AT143</f>
        <v>14502.700339311261</v>
      </c>
      <c r="BN143" s="69">
        <f>SUM(BN207)/AU207*AU143</f>
        <v>442.02467145553413</v>
      </c>
      <c r="BO143" s="25"/>
      <c r="BP143" s="69">
        <f>SUM(BP207)/AW207*AW143</f>
        <v>8787.6457503300753</v>
      </c>
      <c r="BQ143" s="69">
        <f>SUM(BQ207)/AX207*AX143</f>
        <v>8125.6505861837404</v>
      </c>
      <c r="BR143" s="69">
        <f>SUM(BR207)/AY207*AY143</f>
        <v>249.73755988834034</v>
      </c>
      <c r="BS143" s="25"/>
      <c r="BT143" s="69">
        <f>SUM(BT207)/BA207*BA143</f>
        <v>0</v>
      </c>
      <c r="BU143" s="69">
        <f>SUM(BU207)/BB207*BB143</f>
        <v>0</v>
      </c>
      <c r="BV143" s="85">
        <f>SUM(BV207)/BC207*BC143</f>
        <v>0</v>
      </c>
      <c r="BW143" s="25"/>
      <c r="BX143" s="25">
        <f>SUM(BX207)/BE207*BE143</f>
        <v>0</v>
      </c>
      <c r="BY143" s="25">
        <f>SUM(BY207)/BF207*BF143</f>
        <v>0</v>
      </c>
      <c r="BZ143" s="25">
        <f>SUM(BZ207)/BG207*BG143</f>
        <v>0</v>
      </c>
      <c r="CA143" s="25"/>
      <c r="CB143" s="69">
        <f>SUM(CB207)/BI207*BI143</f>
        <v>1102.384712943164</v>
      </c>
      <c r="CC143" s="69">
        <f>SUM(CC207)/BJ207*BJ143</f>
        <v>1046.7137412386726</v>
      </c>
      <c r="CD143" s="69">
        <f>SUM(CD207)/BK207*BK143</f>
        <v>36.631713604641739</v>
      </c>
      <c r="CE143" s="25"/>
      <c r="CF143" s="25"/>
      <c r="CG143" s="25"/>
      <c r="CH143" s="25"/>
      <c r="CI143" s="25"/>
      <c r="CJ143" s="25"/>
      <c r="CK143" s="25"/>
      <c r="CL143" s="25"/>
    </row>
    <row r="144" spans="1:90">
      <c r="A144" s="5">
        <v>131</v>
      </c>
      <c r="B144" s="5" t="s">
        <v>163</v>
      </c>
      <c r="C144" s="25"/>
      <c r="D144" s="25"/>
      <c r="E144" s="58">
        <v>42370</v>
      </c>
      <c r="F144" s="58">
        <v>42735</v>
      </c>
      <c r="G144" s="34" t="s">
        <v>273</v>
      </c>
      <c r="H144" s="25">
        <v>17700</v>
      </c>
      <c r="I144" s="34"/>
      <c r="J144" s="34" t="s">
        <v>273</v>
      </c>
      <c r="K144" s="69">
        <v>928.89</v>
      </c>
      <c r="L144" s="70" t="s">
        <v>273</v>
      </c>
      <c r="M144" s="69">
        <f t="shared" si="15"/>
        <v>12521.1</v>
      </c>
      <c r="N144" s="69">
        <v>5484.84</v>
      </c>
      <c r="O144" s="69">
        <v>3612.48</v>
      </c>
      <c r="P144" s="69">
        <v>3423.78</v>
      </c>
      <c r="Q144" s="69">
        <v>12291.41</v>
      </c>
      <c r="R144" s="69">
        <f t="shared" si="11"/>
        <v>12291.41</v>
      </c>
      <c r="S144" s="69"/>
      <c r="T144" s="69"/>
      <c r="U144" s="69"/>
      <c r="V144" s="69"/>
      <c r="W144" s="69"/>
      <c r="X144" s="69">
        <v>19500</v>
      </c>
      <c r="Y144" s="69"/>
      <c r="Z144" s="69">
        <f t="shared" si="16"/>
        <v>1158.58</v>
      </c>
      <c r="AA144" s="60">
        <v>78.599999999999994</v>
      </c>
      <c r="AB144" s="60">
        <f t="shared" si="17"/>
        <v>14.74</v>
      </c>
      <c r="AC144" s="60">
        <v>0</v>
      </c>
      <c r="AD144" s="60">
        <v>3.65</v>
      </c>
      <c r="AE144" s="60">
        <v>3.27</v>
      </c>
      <c r="AF144" s="60">
        <v>3.82</v>
      </c>
      <c r="AG144" s="60">
        <v>4</v>
      </c>
      <c r="AH144" s="25"/>
      <c r="AI144" s="25"/>
      <c r="AJ144" s="25"/>
      <c r="AK144" s="25"/>
      <c r="AL144" s="25"/>
      <c r="AM144" s="25"/>
      <c r="AN144" s="25">
        <v>501.66</v>
      </c>
      <c r="AO144" s="25"/>
      <c r="AP144" s="25"/>
      <c r="AQ144" s="25">
        <v>512.26</v>
      </c>
      <c r="AR144" s="25">
        <v>88.6</v>
      </c>
      <c r="AS144" s="25">
        <v>3176.74</v>
      </c>
      <c r="AT144" s="25">
        <v>3158.72</v>
      </c>
      <c r="AU144" s="25">
        <v>297.89</v>
      </c>
      <c r="AV144" s="25">
        <v>88.596000000000004</v>
      </c>
      <c r="AW144" s="25">
        <v>1929.59</v>
      </c>
      <c r="AX144" s="25">
        <v>1938.06</v>
      </c>
      <c r="AY144" s="25">
        <v>174.63</v>
      </c>
      <c r="AZ144" s="25">
        <v>0</v>
      </c>
      <c r="BA144" s="25">
        <v>0</v>
      </c>
      <c r="BB144" s="25">
        <v>0</v>
      </c>
      <c r="BC144" s="25">
        <v>0</v>
      </c>
      <c r="BD144" s="25"/>
      <c r="BE144" s="25"/>
      <c r="BF144" s="25"/>
      <c r="BG144" s="25"/>
      <c r="BH144" s="25">
        <v>6.1559999999999997</v>
      </c>
      <c r="BI144" s="25">
        <v>470.58</v>
      </c>
      <c r="BJ144" s="25">
        <v>469.53</v>
      </c>
      <c r="BK144" s="25">
        <v>39.74</v>
      </c>
      <c r="BL144" s="69">
        <f>SUM(BL207)/AS207*AS144</f>
        <v>3366.0166262378648</v>
      </c>
      <c r="BM144" s="69">
        <f>SUM(BM207)/AT207*AT144</f>
        <v>3424.1228241960489</v>
      </c>
      <c r="BN144" s="69">
        <f>SUM(BN207)/AU207*AU144</f>
        <v>105.58728008843855</v>
      </c>
      <c r="BO144" s="25"/>
      <c r="BP144" s="69">
        <f>SUM(BP207)/AW207*AW144</f>
        <v>1989.4959267326456</v>
      </c>
      <c r="BQ144" s="69">
        <f>SUM(BQ207)/AX207*AX144</f>
        <v>1893.7191930960362</v>
      </c>
      <c r="BR144" s="69">
        <f>SUM(BR207)/AY207*AY144</f>
        <v>59.655390916341858</v>
      </c>
      <c r="BS144" s="25"/>
      <c r="BT144" s="69">
        <f>SUM(BT207)/BA207*BA144</f>
        <v>0</v>
      </c>
      <c r="BU144" s="69">
        <f>SUM(BU207)/BB207*BB144</f>
        <v>0</v>
      </c>
      <c r="BV144" s="85">
        <f>SUM(BV207)/BC207*BC144</f>
        <v>0</v>
      </c>
      <c r="BW144" s="25"/>
      <c r="BX144" s="25">
        <f>SUM(BX207)/BE207*BE144</f>
        <v>0</v>
      </c>
      <c r="BY144" s="25">
        <f>SUM(BY207)/BF207*BF144</f>
        <v>0</v>
      </c>
      <c r="BZ144" s="25">
        <f>SUM(BZ207)/BG207*BG144</f>
        <v>0</v>
      </c>
      <c r="CA144" s="25"/>
      <c r="CB144" s="69">
        <f>SUM(CB207)/BI207*BI144</f>
        <v>472.45919691875605</v>
      </c>
      <c r="CC144" s="69">
        <f>SUM(CC207)/BJ207*BJ144</f>
        <v>465.03113330664428</v>
      </c>
      <c r="CD144" s="69">
        <f>SUM(CD207)/BK207*BK144</f>
        <v>15.695356319659975</v>
      </c>
      <c r="CE144" s="25"/>
      <c r="CF144" s="25"/>
      <c r="CG144" s="25"/>
      <c r="CH144" s="25"/>
      <c r="CI144" s="25"/>
      <c r="CJ144" s="25"/>
      <c r="CK144" s="25"/>
      <c r="CL144" s="25"/>
    </row>
    <row r="145" spans="1:90">
      <c r="A145" s="5">
        <v>132</v>
      </c>
      <c r="B145" s="5" t="s">
        <v>210</v>
      </c>
      <c r="C145" s="25"/>
      <c r="D145" s="25"/>
      <c r="E145" s="58">
        <v>42370</v>
      </c>
      <c r="F145" s="58">
        <v>42735</v>
      </c>
      <c r="G145" s="34" t="s">
        <v>273</v>
      </c>
      <c r="H145" s="25">
        <v>-18300</v>
      </c>
      <c r="I145" s="34"/>
      <c r="J145" s="34" t="s">
        <v>273</v>
      </c>
      <c r="K145" s="69">
        <v>2569.59</v>
      </c>
      <c r="L145" s="70" t="s">
        <v>273</v>
      </c>
      <c r="M145" s="69">
        <f t="shared" si="15"/>
        <v>55809</v>
      </c>
      <c r="N145" s="69">
        <v>24227.64</v>
      </c>
      <c r="O145" s="69">
        <v>16457.28</v>
      </c>
      <c r="P145" s="69">
        <v>15124.08</v>
      </c>
      <c r="Q145" s="69">
        <v>53625.19</v>
      </c>
      <c r="R145" s="69">
        <f t="shared" si="11"/>
        <v>53625.19</v>
      </c>
      <c r="S145" s="69"/>
      <c r="T145" s="69"/>
      <c r="U145" s="69"/>
      <c r="V145" s="69"/>
      <c r="W145" s="69"/>
      <c r="X145" s="69">
        <v>-9500</v>
      </c>
      <c r="Y145" s="69"/>
      <c r="Z145" s="69">
        <f t="shared" si="16"/>
        <v>4753.3999999999942</v>
      </c>
      <c r="AA145" s="60">
        <v>347.2</v>
      </c>
      <c r="AB145" s="60">
        <f t="shared" si="17"/>
        <v>15.85</v>
      </c>
      <c r="AC145" s="60">
        <v>0</v>
      </c>
      <c r="AD145" s="60">
        <v>3.65</v>
      </c>
      <c r="AE145" s="60">
        <v>4.38</v>
      </c>
      <c r="AF145" s="60">
        <v>3.82</v>
      </c>
      <c r="AG145" s="60">
        <v>4</v>
      </c>
      <c r="AH145" s="25"/>
      <c r="AI145" s="25"/>
      <c r="AJ145" s="25"/>
      <c r="AK145" s="25"/>
      <c r="AL145" s="25"/>
      <c r="AM145" s="25"/>
      <c r="AN145" s="25">
        <v>2510.69</v>
      </c>
      <c r="AO145" s="25"/>
      <c r="AP145" s="25"/>
      <c r="AQ145" s="25">
        <v>5027.58</v>
      </c>
      <c r="AR145" s="25">
        <v>777.5</v>
      </c>
      <c r="AS145" s="25">
        <v>27317.07</v>
      </c>
      <c r="AT145" s="25">
        <v>25725.79</v>
      </c>
      <c r="AU145" s="25">
        <v>3016.3</v>
      </c>
      <c r="AV145" s="25">
        <v>775.75300000000004</v>
      </c>
      <c r="AW145" s="25">
        <v>16737.59</v>
      </c>
      <c r="AX145" s="25">
        <v>15919.94</v>
      </c>
      <c r="AY145" s="25">
        <v>1749.94</v>
      </c>
      <c r="AZ145" s="25">
        <v>0</v>
      </c>
      <c r="BA145" s="25">
        <v>0</v>
      </c>
      <c r="BB145" s="25">
        <v>0</v>
      </c>
      <c r="BC145" s="25">
        <v>0</v>
      </c>
      <c r="BD145" s="25"/>
      <c r="BE145" s="25"/>
      <c r="BF145" s="25"/>
      <c r="BG145" s="25"/>
      <c r="BH145" s="25">
        <v>38.988</v>
      </c>
      <c r="BI145" s="25">
        <v>2980.38</v>
      </c>
      <c r="BJ145" s="25">
        <v>2872.42</v>
      </c>
      <c r="BK145" s="25">
        <v>261.33999999999997</v>
      </c>
      <c r="BL145" s="69">
        <f>SUM(BL207)/AS207*AS145</f>
        <v>28944.676555243299</v>
      </c>
      <c r="BM145" s="69">
        <f>SUM(BM207)/AT207*AT145</f>
        <v>27887.329269284546</v>
      </c>
      <c r="BN145" s="69">
        <f>SUM(BN207)/AU207*AU145</f>
        <v>1069.1292521761632</v>
      </c>
      <c r="BO145" s="25"/>
      <c r="BP145" s="69">
        <f>SUM(BP207)/AW207*AW145</f>
        <v>17257.224140009566</v>
      </c>
      <c r="BQ145" s="69">
        <f>SUM(BQ207)/AX207*AX145</f>
        <v>15555.708249970236</v>
      </c>
      <c r="BR145" s="69">
        <f>SUM(BR207)/AY207*AY145</f>
        <v>597.79737032665219</v>
      </c>
      <c r="BS145" s="25"/>
      <c r="BT145" s="69">
        <f>SUM(BT207)/BA207*BA145</f>
        <v>0</v>
      </c>
      <c r="BU145" s="69">
        <f>SUM(BU207)/BB207*BB145</f>
        <v>0</v>
      </c>
      <c r="BV145" s="85">
        <f>SUM(BV207)/BC207*BC145</f>
        <v>0</v>
      </c>
      <c r="BW145" s="25"/>
      <c r="BX145" s="25">
        <f>SUM(BX207)/BE207*BE145</f>
        <v>0</v>
      </c>
      <c r="BY145" s="25">
        <f>SUM(BY207)/BF207*BF145</f>
        <v>0</v>
      </c>
      <c r="BZ145" s="25">
        <f>SUM(BZ207)/BG207*BG145</f>
        <v>0</v>
      </c>
      <c r="CA145" s="25"/>
      <c r="CB145" s="69">
        <f>SUM(CB207)/BI207*BI145</f>
        <v>2992.2817402199885</v>
      </c>
      <c r="CC145" s="69">
        <f>SUM(CC207)/BJ207*BJ145</f>
        <v>2844.8975101328374</v>
      </c>
      <c r="CD145" s="69">
        <f>SUM(CD207)/BK207*BK145</f>
        <v>103.21651788072313</v>
      </c>
      <c r="CE145" s="25"/>
      <c r="CF145" s="25"/>
      <c r="CG145" s="25"/>
      <c r="CH145" s="25"/>
      <c r="CI145" s="25"/>
      <c r="CJ145" s="25"/>
      <c r="CK145" s="25"/>
      <c r="CL145" s="25"/>
    </row>
    <row r="146" spans="1:90">
      <c r="A146" s="5">
        <v>133</v>
      </c>
      <c r="B146" s="5" t="s">
        <v>211</v>
      </c>
      <c r="C146" s="25"/>
      <c r="D146" s="25"/>
      <c r="E146" s="58">
        <v>42370</v>
      </c>
      <c r="F146" s="58">
        <v>42735</v>
      </c>
      <c r="G146" s="34" t="s">
        <v>273</v>
      </c>
      <c r="H146" s="25">
        <v>6500</v>
      </c>
      <c r="I146" s="34"/>
      <c r="J146" s="34" t="s">
        <v>273</v>
      </c>
      <c r="K146" s="69">
        <v>1080.23</v>
      </c>
      <c r="L146" s="70" t="s">
        <v>273</v>
      </c>
      <c r="M146" s="69">
        <f t="shared" si="15"/>
        <v>11506.62</v>
      </c>
      <c r="N146" s="69">
        <v>6566.34</v>
      </c>
      <c r="O146" s="69">
        <v>841.26</v>
      </c>
      <c r="P146" s="69">
        <v>4099.0200000000004</v>
      </c>
      <c r="Q146" s="69">
        <v>11576.21</v>
      </c>
      <c r="R146" s="69">
        <f t="shared" si="11"/>
        <v>11576.21</v>
      </c>
      <c r="S146" s="69"/>
      <c r="T146" s="69"/>
      <c r="U146" s="69"/>
      <c r="V146" s="69"/>
      <c r="W146" s="69"/>
      <c r="X146" s="69">
        <v>6500</v>
      </c>
      <c r="Y146" s="69"/>
      <c r="Z146" s="69">
        <f t="shared" si="16"/>
        <v>1010.6400000000012</v>
      </c>
      <c r="AA146" s="60">
        <v>94.1</v>
      </c>
      <c r="AB146" s="60">
        <f t="shared" si="17"/>
        <v>10.74</v>
      </c>
      <c r="AC146" s="60">
        <v>0</v>
      </c>
      <c r="AD146" s="60">
        <v>3.65</v>
      </c>
      <c r="AE146" s="60">
        <v>3.27</v>
      </c>
      <c r="AF146" s="60">
        <v>3.82</v>
      </c>
      <c r="AG146" s="60">
        <v>0</v>
      </c>
      <c r="AH146" s="25"/>
      <c r="AI146" s="25"/>
      <c r="AJ146" s="25"/>
      <c r="AK146" s="25"/>
      <c r="AL146" s="25"/>
      <c r="AM146" s="25"/>
      <c r="AN146" s="25">
        <v>1260.9000000000001</v>
      </c>
      <c r="AO146" s="25"/>
      <c r="AP146" s="25"/>
      <c r="AQ146" s="25">
        <v>674.23</v>
      </c>
      <c r="AR146" s="25">
        <v>127.96</v>
      </c>
      <c r="AS146" s="25">
        <v>4515.71</v>
      </c>
      <c r="AT146" s="25">
        <v>4849.49</v>
      </c>
      <c r="AU146" s="25">
        <v>383.3</v>
      </c>
      <c r="AV146" s="25">
        <v>127.958</v>
      </c>
      <c r="AW146" s="25">
        <v>2766.65</v>
      </c>
      <c r="AX146" s="25">
        <v>3011.09</v>
      </c>
      <c r="AY146" s="25">
        <v>224.7</v>
      </c>
      <c r="AZ146" s="25">
        <v>0</v>
      </c>
      <c r="BA146" s="25">
        <v>0</v>
      </c>
      <c r="BB146" s="25">
        <v>0</v>
      </c>
      <c r="BC146" s="25">
        <v>0</v>
      </c>
      <c r="BD146" s="25"/>
      <c r="BE146" s="25"/>
      <c r="BF146" s="25"/>
      <c r="BG146" s="25"/>
      <c r="BH146" s="25">
        <v>10.994</v>
      </c>
      <c r="BI146" s="25">
        <v>839.61</v>
      </c>
      <c r="BJ146" s="25">
        <v>848.06</v>
      </c>
      <c r="BK146" s="25">
        <v>66.23</v>
      </c>
      <c r="BL146" s="69">
        <f>SUM(BL207)/AS207*AS146</f>
        <v>4784.7651804266607</v>
      </c>
      <c r="BM146" s="69">
        <f>SUM(BM207)/AT207*AT146</f>
        <v>5256.9551573771969</v>
      </c>
      <c r="BN146" s="69">
        <f>SUM(BN207)/AU207*AU146</f>
        <v>135.86090321225453</v>
      </c>
      <c r="BO146" s="25"/>
      <c r="BP146" s="69">
        <f>SUM(BP207)/AW207*AW146</f>
        <v>2852.5432375244868</v>
      </c>
      <c r="BQ146" s="69">
        <f>SUM(BQ207)/AX207*AX146</f>
        <v>2942.1993772842657</v>
      </c>
      <c r="BR146" s="69">
        <f>SUM(BR207)/AY207*AY146</f>
        <v>76.759814114997511</v>
      </c>
      <c r="BS146" s="25"/>
      <c r="BT146" s="69">
        <f>SUM(BT207)/BA207*BA146</f>
        <v>0</v>
      </c>
      <c r="BU146" s="69">
        <f>SUM(BU207)/BB207*BB146</f>
        <v>0</v>
      </c>
      <c r="BV146" s="85">
        <f>SUM(BV207)/BC207*BC146</f>
        <v>0</v>
      </c>
      <c r="BW146" s="25"/>
      <c r="BX146" s="25">
        <f>SUM(BX207)/BE207*BE146</f>
        <v>0</v>
      </c>
      <c r="BY146" s="25">
        <f>SUM(BY207)/BF207*BF146</f>
        <v>0</v>
      </c>
      <c r="BZ146" s="25">
        <f>SUM(BZ207)/BG207*BG146</f>
        <v>0</v>
      </c>
      <c r="CA146" s="25"/>
      <c r="CB146" s="69">
        <f>SUM(CB207)/BI207*BI146</f>
        <v>842.96286779071954</v>
      </c>
      <c r="CC146" s="69">
        <f>SUM(CC207)/BJ207*BJ146</f>
        <v>839.93419571067386</v>
      </c>
      <c r="CD146" s="69">
        <f>SUM(CD207)/BK207*BK146</f>
        <v>26.157610695799701</v>
      </c>
      <c r="CE146" s="25"/>
      <c r="CF146" s="25"/>
      <c r="CG146" s="25"/>
      <c r="CH146" s="25"/>
      <c r="CI146" s="25"/>
      <c r="CJ146" s="25"/>
      <c r="CK146" s="25"/>
      <c r="CL146" s="25"/>
    </row>
    <row r="147" spans="1:90">
      <c r="A147" s="4">
        <v>134</v>
      </c>
      <c r="B147" s="5" t="s">
        <v>164</v>
      </c>
      <c r="C147" s="25"/>
      <c r="D147" s="25"/>
      <c r="E147" s="58">
        <v>42370</v>
      </c>
      <c r="F147" s="58">
        <v>42735</v>
      </c>
      <c r="G147" s="34" t="s">
        <v>273</v>
      </c>
      <c r="H147" s="25">
        <v>1800</v>
      </c>
      <c r="I147" s="34"/>
      <c r="J147" s="34" t="s">
        <v>273</v>
      </c>
      <c r="K147" s="69">
        <v>626.16</v>
      </c>
      <c r="L147" s="70" t="s">
        <v>273</v>
      </c>
      <c r="M147" s="69">
        <f t="shared" si="15"/>
        <v>8783.82</v>
      </c>
      <c r="N147" s="69">
        <v>5407.92</v>
      </c>
      <c r="O147" s="69">
        <v>0</v>
      </c>
      <c r="P147" s="69">
        <v>3375.9</v>
      </c>
      <c r="Q147" s="69">
        <v>8639.6299999999992</v>
      </c>
      <c r="R147" s="69">
        <f t="shared" si="11"/>
        <v>8639.6299999999992</v>
      </c>
      <c r="S147" s="69"/>
      <c r="T147" s="69"/>
      <c r="U147" s="69"/>
      <c r="V147" s="69"/>
      <c r="W147" s="69"/>
      <c r="X147" s="69">
        <v>1800</v>
      </c>
      <c r="Y147" s="69"/>
      <c r="Z147" s="69">
        <f t="shared" si="16"/>
        <v>770.35000000000036</v>
      </c>
      <c r="AA147" s="60">
        <v>77.5</v>
      </c>
      <c r="AB147" s="60">
        <f t="shared" si="17"/>
        <v>9.94</v>
      </c>
      <c r="AC147" s="60">
        <v>0</v>
      </c>
      <c r="AD147" s="60">
        <v>3.65</v>
      </c>
      <c r="AE147" s="60">
        <v>2.4700000000000002</v>
      </c>
      <c r="AF147" s="60">
        <v>3.82</v>
      </c>
      <c r="AG147" s="60">
        <v>0</v>
      </c>
      <c r="AH147" s="25"/>
      <c r="AI147" s="25"/>
      <c r="AJ147" s="25"/>
      <c r="AK147" s="25"/>
      <c r="AL147" s="25"/>
      <c r="AM147" s="25"/>
      <c r="AN147" s="25">
        <v>475.15</v>
      </c>
      <c r="AO147" s="25"/>
      <c r="AP147" s="25"/>
      <c r="AQ147" s="25">
        <v>448.03</v>
      </c>
      <c r="AR147" s="25">
        <v>77.11</v>
      </c>
      <c r="AS147" s="25">
        <v>2726.45</v>
      </c>
      <c r="AT147" s="25">
        <v>2736.47</v>
      </c>
      <c r="AU147" s="25">
        <v>249.05</v>
      </c>
      <c r="AV147" s="25">
        <v>77.113</v>
      </c>
      <c r="AW147" s="25">
        <v>1668.73</v>
      </c>
      <c r="AX147" s="25">
        <v>1692.23</v>
      </c>
      <c r="AY147" s="25">
        <v>146</v>
      </c>
      <c r="AZ147" s="25">
        <v>0</v>
      </c>
      <c r="BA147" s="25">
        <v>0</v>
      </c>
      <c r="BB147" s="25">
        <v>0</v>
      </c>
      <c r="BC147" s="25">
        <v>0</v>
      </c>
      <c r="BD147" s="25"/>
      <c r="BE147" s="25"/>
      <c r="BF147" s="25"/>
      <c r="BG147" s="25"/>
      <c r="BH147" s="25">
        <v>8.2080000000000002</v>
      </c>
      <c r="BI147" s="25">
        <v>627.36</v>
      </c>
      <c r="BJ147" s="25">
        <v>620.96</v>
      </c>
      <c r="BK147" s="25">
        <v>52.98</v>
      </c>
      <c r="BL147" s="69">
        <f>SUM(BL207)/AS207*AS147</f>
        <v>2888.8974327789579</v>
      </c>
      <c r="BM147" s="69">
        <f>SUM(BM207)/AT207*AT147</f>
        <v>2966.3944207551672</v>
      </c>
      <c r="BN147" s="69">
        <f>SUM(BN207)/AU207*AU147</f>
        <v>88.275914283882045</v>
      </c>
      <c r="BO147" s="25"/>
      <c r="BP147" s="69">
        <f>SUM(BP207)/AW207*AW147</f>
        <v>1720.5372839911938</v>
      </c>
      <c r="BQ147" s="69">
        <f>SUM(BQ207)/AX207*AX147</f>
        <v>1653.5135290614871</v>
      </c>
      <c r="BR147" s="69">
        <f>SUM(BR207)/AY207*AY147</f>
        <v>49.875090613216003</v>
      </c>
      <c r="BS147" s="25"/>
      <c r="BT147" s="69">
        <f>SUM(BT207)/BA207*BA147</f>
        <v>0</v>
      </c>
      <c r="BU147" s="69">
        <f>SUM(BU207)/BB207*BB147</f>
        <v>0</v>
      </c>
      <c r="BV147" s="85">
        <f>SUM(BV207)/BC207*BC147</f>
        <v>0</v>
      </c>
      <c r="BW147" s="25"/>
      <c r="BX147" s="25">
        <f>SUM(BX207)/BE207*BE147</f>
        <v>0</v>
      </c>
      <c r="BY147" s="25">
        <f>SUM(BY207)/BF207*BF147</f>
        <v>0</v>
      </c>
      <c r="BZ147" s="25">
        <f>SUM(BZ207)/BG207*BG147</f>
        <v>0</v>
      </c>
      <c r="CA147" s="25"/>
      <c r="CB147" s="69">
        <f>SUM(CB207)/BI207*BI147</f>
        <v>629.86527642260785</v>
      </c>
      <c r="CC147" s="69">
        <f>SUM(CC207)/BJ207*BJ147</f>
        <v>615.01018579876438</v>
      </c>
      <c r="CD147" s="69">
        <f>SUM(CD207)/BK207*BK147</f>
        <v>20.924508752279451</v>
      </c>
      <c r="CE147" s="25"/>
      <c r="CF147" s="25"/>
      <c r="CG147" s="25"/>
      <c r="CH147" s="25"/>
      <c r="CI147" s="25"/>
      <c r="CJ147" s="25"/>
      <c r="CK147" s="25"/>
      <c r="CL147" s="25"/>
    </row>
    <row r="148" spans="1:90">
      <c r="A148" s="4">
        <v>135</v>
      </c>
      <c r="B148" s="5" t="s">
        <v>165</v>
      </c>
      <c r="C148" s="25"/>
      <c r="D148" s="25"/>
      <c r="E148" s="58">
        <v>42370</v>
      </c>
      <c r="F148" s="58">
        <v>42735</v>
      </c>
      <c r="G148" s="34" t="s">
        <v>273</v>
      </c>
      <c r="H148" s="25">
        <v>-700</v>
      </c>
      <c r="I148" s="34"/>
      <c r="J148" s="34" t="s">
        <v>273</v>
      </c>
      <c r="K148" s="69">
        <v>463.67</v>
      </c>
      <c r="L148" s="70" t="s">
        <v>273</v>
      </c>
      <c r="M148" s="69">
        <f t="shared" si="15"/>
        <v>12568.92</v>
      </c>
      <c r="N148" s="69">
        <v>5505.78</v>
      </c>
      <c r="O148" s="69">
        <v>3626.22</v>
      </c>
      <c r="P148" s="69">
        <v>3436.92</v>
      </c>
      <c r="Q148" s="69">
        <v>12453.1</v>
      </c>
      <c r="R148" s="69">
        <f t="shared" si="11"/>
        <v>12453.1</v>
      </c>
      <c r="S148" s="69"/>
      <c r="T148" s="69"/>
      <c r="U148" s="69"/>
      <c r="V148" s="69"/>
      <c r="W148" s="69"/>
      <c r="X148" s="69">
        <v>1200</v>
      </c>
      <c r="Y148" s="69"/>
      <c r="Z148" s="69">
        <f t="shared" si="16"/>
        <v>579.48999999999978</v>
      </c>
      <c r="AA148" s="60">
        <v>78.900000000000006</v>
      </c>
      <c r="AB148" s="60">
        <f t="shared" si="17"/>
        <v>14.74</v>
      </c>
      <c r="AC148" s="60">
        <v>0</v>
      </c>
      <c r="AD148" s="60">
        <v>3.65</v>
      </c>
      <c r="AE148" s="60">
        <v>3.27</v>
      </c>
      <c r="AF148" s="60">
        <v>3.82</v>
      </c>
      <c r="AG148" s="60">
        <v>4</v>
      </c>
      <c r="AH148" s="25"/>
      <c r="AI148" s="25"/>
      <c r="AJ148" s="25"/>
      <c r="AK148" s="25"/>
      <c r="AL148" s="25"/>
      <c r="AM148" s="25"/>
      <c r="AN148" s="25">
        <v>1028.6300000000001</v>
      </c>
      <c r="AO148" s="25"/>
      <c r="AP148" s="25"/>
      <c r="AQ148" s="25">
        <v>1200.83</v>
      </c>
      <c r="AR148" s="25">
        <v>382.8</v>
      </c>
      <c r="AS148" s="25">
        <v>13342.5</v>
      </c>
      <c r="AT148" s="25">
        <v>13208.98</v>
      </c>
      <c r="AU148" s="25">
        <v>732.04</v>
      </c>
      <c r="AV148" s="25">
        <v>382.8</v>
      </c>
      <c r="AW148" s="25">
        <v>8230.2000000000007</v>
      </c>
      <c r="AX148" s="25">
        <v>8192.6200000000008</v>
      </c>
      <c r="AY148" s="25">
        <v>429.14</v>
      </c>
      <c r="AZ148" s="25">
        <v>0</v>
      </c>
      <c r="BA148" s="25">
        <v>0</v>
      </c>
      <c r="BB148" s="25">
        <v>0</v>
      </c>
      <c r="BC148" s="25">
        <v>0</v>
      </c>
      <c r="BD148" s="25"/>
      <c r="BE148" s="25"/>
      <c r="BF148" s="25"/>
      <c r="BG148" s="25"/>
      <c r="BH148" s="25">
        <v>10.26</v>
      </c>
      <c r="BI148" s="25">
        <v>784.26</v>
      </c>
      <c r="BJ148" s="25">
        <v>783.16</v>
      </c>
      <c r="BK148" s="25">
        <v>39.65</v>
      </c>
      <c r="BL148" s="69">
        <f>SUM(BL207)/AS207*AS148</f>
        <v>14137.473269949292</v>
      </c>
      <c r="BM148" s="69">
        <f>SUM(BM207)/AT207*AT148</f>
        <v>14318.82848190062</v>
      </c>
      <c r="BN148" s="69">
        <f>SUM(BN207)/AU207*AU148</f>
        <v>259.47199474954027</v>
      </c>
      <c r="BO148" s="25"/>
      <c r="BP148" s="69">
        <f>SUM(BP207)/AW207*AW148</f>
        <v>8485.7142585704842</v>
      </c>
      <c r="BQ148" s="69">
        <f>SUM(BQ207)/AX207*AX148</f>
        <v>8005.1813337783406</v>
      </c>
      <c r="BR148" s="69">
        <f>SUM(BR207)/AY207*AY148</f>
        <v>146.5986053818871</v>
      </c>
      <c r="BS148" s="25"/>
      <c r="BT148" s="69">
        <f>SUM(BT207)/BA207*BA148</f>
        <v>0</v>
      </c>
      <c r="BU148" s="69">
        <f>SUM(BU207)/BB207*BB148</f>
        <v>0</v>
      </c>
      <c r="BV148" s="85">
        <f>SUM(BV207)/BC207*BC148</f>
        <v>0</v>
      </c>
      <c r="BW148" s="25"/>
      <c r="BX148" s="25">
        <f>SUM(BX207)/BE207*BE148</f>
        <v>0</v>
      </c>
      <c r="BY148" s="25">
        <f>SUM(BY207)/BF207*BF148</f>
        <v>0</v>
      </c>
      <c r="BZ148" s="25">
        <f>SUM(BZ207)/BG207*BG148</f>
        <v>0</v>
      </c>
      <c r="CA148" s="25"/>
      <c r="CB148" s="69">
        <f>SUM(CB207)/BI207*BI148</f>
        <v>787.39183513006003</v>
      </c>
      <c r="CC148" s="69">
        <f>SUM(CC207)/BJ207*BJ148</f>
        <v>775.6560440449631</v>
      </c>
      <c r="CD148" s="69">
        <f>SUM(CD207)/BK207*BK148</f>
        <v>15.659810721553043</v>
      </c>
      <c r="CE148" s="25"/>
      <c r="CF148" s="25"/>
      <c r="CG148" s="25"/>
      <c r="CH148" s="25"/>
      <c r="CI148" s="25"/>
      <c r="CJ148" s="25"/>
      <c r="CK148" s="25"/>
      <c r="CL148" s="25"/>
    </row>
    <row r="149" spans="1:90">
      <c r="A149" s="4">
        <v>136</v>
      </c>
      <c r="B149" s="5" t="s">
        <v>166</v>
      </c>
      <c r="C149" s="25"/>
      <c r="D149" s="25"/>
      <c r="E149" s="58">
        <v>42370</v>
      </c>
      <c r="F149" s="58">
        <v>42735</v>
      </c>
      <c r="G149" s="34" t="s">
        <v>273</v>
      </c>
      <c r="H149" s="25">
        <v>20200</v>
      </c>
      <c r="I149" s="34">
        <v>-392.73</v>
      </c>
      <c r="J149" s="34" t="s">
        <v>273</v>
      </c>
      <c r="K149" s="69">
        <v>0</v>
      </c>
      <c r="L149" s="70" t="s">
        <v>273</v>
      </c>
      <c r="M149" s="69">
        <f t="shared" si="15"/>
        <v>14783.220000000001</v>
      </c>
      <c r="N149" s="69">
        <v>6475.74</v>
      </c>
      <c r="O149" s="69">
        <v>4265.1000000000004</v>
      </c>
      <c r="P149" s="69">
        <v>4042.38</v>
      </c>
      <c r="Q149" s="69">
        <v>13925.82</v>
      </c>
      <c r="R149" s="69">
        <f t="shared" si="11"/>
        <v>13925.82</v>
      </c>
      <c r="S149" s="69"/>
      <c r="T149" s="69"/>
      <c r="U149" s="69"/>
      <c r="V149" s="69"/>
      <c r="W149" s="69"/>
      <c r="X149" s="69">
        <v>22600</v>
      </c>
      <c r="Y149" s="69"/>
      <c r="Z149" s="69">
        <f>SUM(K149+M149-Q149)+I149</f>
        <v>464.67000000000144</v>
      </c>
      <c r="AA149" s="60">
        <v>92.8</v>
      </c>
      <c r="AB149" s="60">
        <f t="shared" si="17"/>
        <v>14.74</v>
      </c>
      <c r="AC149" s="60">
        <v>0</v>
      </c>
      <c r="AD149" s="60">
        <v>3.65</v>
      </c>
      <c r="AE149" s="60">
        <v>3.27</v>
      </c>
      <c r="AF149" s="60">
        <v>3.82</v>
      </c>
      <c r="AG149" s="60">
        <v>4</v>
      </c>
      <c r="AH149" s="25"/>
      <c r="AI149" s="25"/>
      <c r="AJ149" s="25"/>
      <c r="AK149" s="25"/>
      <c r="AL149" s="25"/>
      <c r="AM149" s="25"/>
      <c r="AN149" s="25">
        <v>323.52</v>
      </c>
      <c r="AO149" s="25"/>
      <c r="AP149" s="25"/>
      <c r="AQ149" s="25">
        <v>576.15</v>
      </c>
      <c r="AR149" s="25">
        <v>342.98</v>
      </c>
      <c r="AS149" s="25">
        <v>11958.95</v>
      </c>
      <c r="AT149" s="25">
        <v>11835.23</v>
      </c>
      <c r="AU149" s="25">
        <v>338.46</v>
      </c>
      <c r="AV149" s="25">
        <v>342.97699999999998</v>
      </c>
      <c r="AW149" s="25">
        <v>7375.26</v>
      </c>
      <c r="AX149" s="25">
        <v>7317.35</v>
      </c>
      <c r="AY149" s="25">
        <v>198.42</v>
      </c>
      <c r="AZ149" s="25">
        <v>0</v>
      </c>
      <c r="BA149" s="25">
        <v>0</v>
      </c>
      <c r="BB149" s="25">
        <v>0</v>
      </c>
      <c r="BC149" s="25">
        <v>0</v>
      </c>
      <c r="BD149" s="25"/>
      <c r="BE149" s="25"/>
      <c r="BF149" s="25"/>
      <c r="BG149" s="25"/>
      <c r="BH149" s="25">
        <v>14.98</v>
      </c>
      <c r="BI149" s="25">
        <v>1145.7</v>
      </c>
      <c r="BJ149" s="25">
        <v>1074.7</v>
      </c>
      <c r="BK149" s="25">
        <v>39.270000000000003</v>
      </c>
      <c r="BL149" s="69">
        <f>SUM(BL207)/AS207*AS149</f>
        <v>12671.488548747244</v>
      </c>
      <c r="BM149" s="69">
        <f>SUM(BM207)/AT207*AT149</f>
        <v>12829.652888704857</v>
      </c>
      <c r="BN149" s="69">
        <f>SUM(BN207)/AU207*AU149</f>
        <v>119.96733968489346</v>
      </c>
      <c r="BO149" s="25"/>
      <c r="BP149" s="69">
        <f>SUM(BP207)/AW207*AW149</f>
        <v>7604.2318464514283</v>
      </c>
      <c r="BQ149" s="69">
        <f>SUM(BQ207)/AX207*AX149</f>
        <v>7149.9366054721122</v>
      </c>
      <c r="BR149" s="69">
        <f>SUM(BR207)/AY207*AY149</f>
        <v>67.782297804618622</v>
      </c>
      <c r="BS149" s="25"/>
      <c r="BT149" s="69">
        <f>SUM(BT207)/BA207*BA149</f>
        <v>0</v>
      </c>
      <c r="BU149" s="69">
        <f>SUM(BU207)/BB207*BB149</f>
        <v>0</v>
      </c>
      <c r="BV149" s="85">
        <f>SUM(BV207)/BC207*BC149</f>
        <v>0</v>
      </c>
      <c r="BW149" s="25"/>
      <c r="BX149" s="25">
        <f>SUM(BX207)/BE207*BE149</f>
        <v>0</v>
      </c>
      <c r="BY149" s="25">
        <f>SUM(BY207)/BF207*BF149</f>
        <v>0</v>
      </c>
      <c r="BZ149" s="25">
        <f>SUM(BZ207)/BG207*BG149</f>
        <v>0</v>
      </c>
      <c r="CA149" s="25"/>
      <c r="CB149" s="69">
        <f>SUM(CB207)/BI207*BI149</f>
        <v>1150.2751963743017</v>
      </c>
      <c r="CC149" s="69">
        <f>SUM(CC207)/BJ207*BJ149</f>
        <v>1064.4026131762628</v>
      </c>
      <c r="CD149" s="69">
        <f>SUM(CD207)/BK207*BK149</f>
        <v>15.509729307323786</v>
      </c>
      <c r="CE149" s="25"/>
      <c r="CF149" s="25"/>
      <c r="CG149" s="25"/>
      <c r="CH149" s="25"/>
      <c r="CI149" s="25"/>
      <c r="CJ149" s="25"/>
      <c r="CK149" s="25"/>
      <c r="CL149" s="25"/>
    </row>
    <row r="150" spans="1:90">
      <c r="A150" s="4">
        <v>137</v>
      </c>
      <c r="B150" s="5" t="s">
        <v>167</v>
      </c>
      <c r="C150" s="25"/>
      <c r="D150" s="25"/>
      <c r="E150" s="58">
        <v>42370</v>
      </c>
      <c r="F150" s="58">
        <v>42735</v>
      </c>
      <c r="G150" s="34" t="s">
        <v>273</v>
      </c>
      <c r="H150" s="25">
        <v>18200</v>
      </c>
      <c r="I150" s="34"/>
      <c r="J150" s="34" t="s">
        <v>273</v>
      </c>
      <c r="K150" s="69">
        <v>452.33</v>
      </c>
      <c r="L150" s="70" t="s">
        <v>273</v>
      </c>
      <c r="M150" s="69">
        <f t="shared" si="15"/>
        <v>14894.580000000002</v>
      </c>
      <c r="N150" s="69">
        <v>6524.46</v>
      </c>
      <c r="O150" s="69">
        <v>4297.26</v>
      </c>
      <c r="P150" s="69">
        <v>4072.86</v>
      </c>
      <c r="Q150" s="69">
        <v>14782.36</v>
      </c>
      <c r="R150" s="69">
        <f t="shared" si="11"/>
        <v>14782.36</v>
      </c>
      <c r="S150" s="69"/>
      <c r="T150" s="69"/>
      <c r="U150" s="69"/>
      <c r="V150" s="69"/>
      <c r="W150" s="69"/>
      <c r="X150" s="69">
        <v>20500</v>
      </c>
      <c r="Y150" s="69"/>
      <c r="Z150" s="69">
        <f t="shared" si="16"/>
        <v>564.55000000000109</v>
      </c>
      <c r="AA150" s="60">
        <v>93.5</v>
      </c>
      <c r="AB150" s="60">
        <f t="shared" si="17"/>
        <v>14.74</v>
      </c>
      <c r="AC150" s="60">
        <v>0</v>
      </c>
      <c r="AD150" s="60">
        <v>3.65</v>
      </c>
      <c r="AE150" s="60">
        <v>3.27</v>
      </c>
      <c r="AF150" s="60">
        <v>3.82</v>
      </c>
      <c r="AG150" s="60">
        <v>4</v>
      </c>
      <c r="AH150" s="25"/>
      <c r="AI150" s="25"/>
      <c r="AJ150" s="25"/>
      <c r="AK150" s="25"/>
      <c r="AL150" s="25"/>
      <c r="AM150" s="25"/>
      <c r="AN150" s="25">
        <v>90.6</v>
      </c>
      <c r="AO150" s="25"/>
      <c r="AP150" s="25"/>
      <c r="AQ150" s="25">
        <v>100.54</v>
      </c>
      <c r="AR150" s="25">
        <v>117</v>
      </c>
      <c r="AS150" s="25">
        <v>4081.51</v>
      </c>
      <c r="AT150" s="25">
        <v>4074.56</v>
      </c>
      <c r="AU150" s="25">
        <v>38.33</v>
      </c>
      <c r="AV150" s="25">
        <v>117</v>
      </c>
      <c r="AW150" s="25">
        <v>2516.4699999999998</v>
      </c>
      <c r="AX150" s="25">
        <v>2514.5300000000002</v>
      </c>
      <c r="AY150" s="25">
        <v>22.47</v>
      </c>
      <c r="AZ150" s="25">
        <v>0</v>
      </c>
      <c r="BA150" s="25">
        <v>0</v>
      </c>
      <c r="BB150" s="25">
        <v>0</v>
      </c>
      <c r="BC150" s="25">
        <v>0</v>
      </c>
      <c r="BD150" s="25"/>
      <c r="BE150" s="25"/>
      <c r="BF150" s="25"/>
      <c r="BG150" s="25"/>
      <c r="BH150" s="25">
        <v>11.882</v>
      </c>
      <c r="BI150" s="25">
        <v>908.7</v>
      </c>
      <c r="BJ150" s="25">
        <v>907.65</v>
      </c>
      <c r="BK150" s="25">
        <v>39.74</v>
      </c>
      <c r="BL150" s="69">
        <f>SUM(BL207)/AS207*AS150</f>
        <v>4324.6946618722686</v>
      </c>
      <c r="BM150" s="69">
        <f>SUM(BM207)/AT207*AT150</f>
        <v>4416.9137798083575</v>
      </c>
      <c r="BN150" s="69">
        <f>SUM(BN207)/AU207*AU150</f>
        <v>13.586090321225452</v>
      </c>
      <c r="BO150" s="25"/>
      <c r="BP150" s="69">
        <f>SUM(BP207)/AW207*AW150</f>
        <v>2594.596165374458</v>
      </c>
      <c r="BQ150" s="69">
        <f>SUM(BQ207)/AX207*AX150</f>
        <v>2457.0001561436575</v>
      </c>
      <c r="BR150" s="69">
        <f>SUM(BR207)/AY207*AY150</f>
        <v>7.6759814114997509</v>
      </c>
      <c r="BS150" s="25"/>
      <c r="BT150" s="69">
        <f>SUM(BT207)/BA207*BA150</f>
        <v>0</v>
      </c>
      <c r="BU150" s="69">
        <f>SUM(BU207)/BB207*BB150</f>
        <v>0</v>
      </c>
      <c r="BV150" s="85">
        <f>SUM(BV207)/BC207*BC150</f>
        <v>0</v>
      </c>
      <c r="BW150" s="25"/>
      <c r="BX150" s="25">
        <f>SUM(BX207)/BE207*BE150</f>
        <v>0</v>
      </c>
      <c r="BY150" s="25">
        <f>SUM(BY207)/BF207*BF150</f>
        <v>0</v>
      </c>
      <c r="BZ150" s="25">
        <f>SUM(BZ207)/BG207*BG150</f>
        <v>0</v>
      </c>
      <c r="CA150" s="25"/>
      <c r="CB150" s="69">
        <f>SUM(CB207)/BI207*BI150</f>
        <v>912.3287692636186</v>
      </c>
      <c r="CC150" s="69">
        <f>SUM(CC207)/BJ207*BJ150</f>
        <v>898.95322587646297</v>
      </c>
      <c r="CD150" s="69">
        <f>SUM(CD207)/BK207*BK150</f>
        <v>15.695356319659975</v>
      </c>
      <c r="CE150" s="25"/>
      <c r="CF150" s="25"/>
      <c r="CG150" s="25"/>
      <c r="CH150" s="25"/>
      <c r="CI150" s="25"/>
      <c r="CJ150" s="25"/>
      <c r="CK150" s="25"/>
      <c r="CL150" s="25"/>
    </row>
    <row r="151" spans="1:90">
      <c r="A151" s="4">
        <v>138</v>
      </c>
      <c r="B151" s="5" t="s">
        <v>169</v>
      </c>
      <c r="C151" s="25"/>
      <c r="D151" s="25"/>
      <c r="E151" s="58">
        <v>42370</v>
      </c>
      <c r="F151" s="58">
        <v>42735</v>
      </c>
      <c r="G151" s="34" t="s">
        <v>273</v>
      </c>
      <c r="H151" s="25">
        <v>23800</v>
      </c>
      <c r="I151" s="34"/>
      <c r="J151" s="34" t="s">
        <v>273</v>
      </c>
      <c r="K151" s="69">
        <v>3145.48</v>
      </c>
      <c r="L151" s="70" t="s">
        <v>273</v>
      </c>
      <c r="M151" s="69">
        <f t="shared" si="15"/>
        <v>127181.51999999999</v>
      </c>
      <c r="N151" s="69">
        <v>56794.38</v>
      </c>
      <c r="O151" s="69">
        <v>40078.080000000002</v>
      </c>
      <c r="P151" s="69">
        <v>30309.06</v>
      </c>
      <c r="Q151" s="69">
        <v>79400.53</v>
      </c>
      <c r="R151" s="69">
        <f t="shared" si="11"/>
        <v>79400.53</v>
      </c>
      <c r="S151" s="69"/>
      <c r="T151" s="69"/>
      <c r="U151" s="69"/>
      <c r="V151" s="69"/>
      <c r="W151" s="69"/>
      <c r="X151" s="69">
        <v>44000</v>
      </c>
      <c r="Y151" s="69"/>
      <c r="Z151" s="69">
        <f t="shared" si="16"/>
        <v>50926.469999999987</v>
      </c>
      <c r="AA151" s="60">
        <v>695.8</v>
      </c>
      <c r="AB151" s="60">
        <f t="shared" si="17"/>
        <v>19.490000000000002</v>
      </c>
      <c r="AC151" s="60">
        <v>0</v>
      </c>
      <c r="AD151" s="60">
        <v>4.7300000000000004</v>
      </c>
      <c r="AE151" s="60">
        <v>6.94</v>
      </c>
      <c r="AF151" s="60">
        <v>3.82</v>
      </c>
      <c r="AG151" s="60">
        <v>4</v>
      </c>
      <c r="AH151" s="25"/>
      <c r="AI151" s="25"/>
      <c r="AJ151" s="25"/>
      <c r="AK151" s="25"/>
      <c r="AL151" s="25"/>
      <c r="AM151" s="25"/>
      <c r="AN151" s="25">
        <v>12405.55</v>
      </c>
      <c r="AO151" s="25"/>
      <c r="AP151" s="25"/>
      <c r="AQ151" s="25">
        <v>22693.279999999999</v>
      </c>
      <c r="AR151" s="25">
        <v>1023.74</v>
      </c>
      <c r="AS151" s="25">
        <v>35288.51</v>
      </c>
      <c r="AT151" s="25">
        <v>34704.21</v>
      </c>
      <c r="AU151" s="25">
        <v>2377.38</v>
      </c>
      <c r="AV151" s="25">
        <v>1020.221</v>
      </c>
      <c r="AW151" s="25">
        <v>21821.31</v>
      </c>
      <c r="AX151" s="25">
        <v>21656.99</v>
      </c>
      <c r="AY151" s="25">
        <v>1337.42</v>
      </c>
      <c r="AZ151" s="25">
        <v>87.905000000000001</v>
      </c>
      <c r="BA151" s="25">
        <v>140105.34</v>
      </c>
      <c r="BB151" s="25">
        <v>130691.66</v>
      </c>
      <c r="BC151" s="25">
        <v>18740.060000000001</v>
      </c>
      <c r="BD151" s="25"/>
      <c r="BE151" s="25"/>
      <c r="BF151" s="25"/>
      <c r="BG151" s="25"/>
      <c r="BH151" s="25">
        <v>38.988</v>
      </c>
      <c r="BI151" s="25">
        <v>2980.2</v>
      </c>
      <c r="BJ151" s="25">
        <v>3854.77</v>
      </c>
      <c r="BK151" s="25">
        <v>238.42</v>
      </c>
      <c r="BL151" s="69">
        <f>SUM(BL207)/AS207*AS151</f>
        <v>37391.071153182558</v>
      </c>
      <c r="BM151" s="69">
        <f>SUM(BM207)/AT207*AT151</f>
        <v>37620.136497281419</v>
      </c>
      <c r="BN151" s="69">
        <f>SUM(BN207)/AU207*AU151</f>
        <v>842.66369443973304</v>
      </c>
      <c r="BO151" s="25"/>
      <c r="BP151" s="69">
        <f>SUM(BP207)/AW207*AW151</f>
        <v>22498.772983364524</v>
      </c>
      <c r="BQ151" s="69">
        <f>SUM(BQ207)/AX207*AX151</f>
        <v>21161.500483828637</v>
      </c>
      <c r="BR151" s="69">
        <f>SUM(BR207)/AY207*AY151</f>
        <v>456.87632662963944</v>
      </c>
      <c r="BS151" s="25"/>
      <c r="BT151" s="69">
        <f>SUM(BT207)/BA207*BA151</f>
        <v>136914.72523776241</v>
      </c>
      <c r="BU151" s="69">
        <f>SUM(BU207)/BB207*BB151</f>
        <v>146154.19601208434</v>
      </c>
      <c r="BV151" s="85">
        <f>SUM(BV207)/BC207*BC151</f>
        <v>2346.2303773561998</v>
      </c>
      <c r="BW151" s="25"/>
      <c r="BX151" s="25">
        <f>SUM(BX207)/BE207*BE151</f>
        <v>0</v>
      </c>
      <c r="BY151" s="25">
        <f>SUM(BY207)/BF207*BF151</f>
        <v>0</v>
      </c>
      <c r="BZ151" s="25">
        <f>SUM(BZ207)/BG207*BG151</f>
        <v>0</v>
      </c>
      <c r="CA151" s="25"/>
      <c r="CB151" s="69">
        <f>SUM(CB207)/BI207*BI151</f>
        <v>2992.1010214145876</v>
      </c>
      <c r="CC151" s="69">
        <f>SUM(CC207)/BJ207*BJ151</f>
        <v>3817.8349876183697</v>
      </c>
      <c r="CD151" s="69">
        <f>SUM(CD207)/BK207*BK151</f>
        <v>94.164238896158295</v>
      </c>
      <c r="CE151" s="25"/>
      <c r="CF151" s="25"/>
      <c r="CG151" s="25"/>
      <c r="CH151" s="25"/>
      <c r="CI151" s="25"/>
      <c r="CJ151" s="25"/>
      <c r="CK151" s="25"/>
      <c r="CL151" s="25"/>
    </row>
    <row r="152" spans="1:90">
      <c r="A152" s="5">
        <v>139</v>
      </c>
      <c r="B152" s="5" t="s">
        <v>168</v>
      </c>
      <c r="C152" s="25"/>
      <c r="D152" s="25"/>
      <c r="E152" s="58">
        <v>42370</v>
      </c>
      <c r="F152" s="58">
        <v>42735</v>
      </c>
      <c r="G152" s="34" t="s">
        <v>273</v>
      </c>
      <c r="H152" s="25">
        <v>11100</v>
      </c>
      <c r="I152" s="34"/>
      <c r="J152" s="34" t="s">
        <v>273</v>
      </c>
      <c r="K152" s="69">
        <v>9009.0300000000007</v>
      </c>
      <c r="L152" s="70" t="s">
        <v>273</v>
      </c>
      <c r="M152" s="69">
        <f t="shared" si="15"/>
        <v>63127.840000000004</v>
      </c>
      <c r="N152" s="69">
        <v>33214.22</v>
      </c>
      <c r="O152" s="69">
        <v>17032.72</v>
      </c>
      <c r="P152" s="69">
        <v>12880.9</v>
      </c>
      <c r="Q152" s="69">
        <v>61569.51</v>
      </c>
      <c r="R152" s="69">
        <f t="shared" si="11"/>
        <v>61569.51</v>
      </c>
      <c r="S152" s="69"/>
      <c r="T152" s="69"/>
      <c r="U152" s="69"/>
      <c r="V152" s="69"/>
      <c r="W152" s="69"/>
      <c r="X152" s="69">
        <v>20400</v>
      </c>
      <c r="Y152" s="69"/>
      <c r="Z152" s="69">
        <f t="shared" si="16"/>
        <v>10567.360000000008</v>
      </c>
      <c r="AA152" s="60">
        <v>295.70999999999998</v>
      </c>
      <c r="AB152" s="60">
        <f t="shared" si="17"/>
        <v>19.48</v>
      </c>
      <c r="AC152" s="60">
        <v>0</v>
      </c>
      <c r="AD152" s="60">
        <v>4.82</v>
      </c>
      <c r="AE152" s="60">
        <v>6.84</v>
      </c>
      <c r="AF152" s="60">
        <v>3.82</v>
      </c>
      <c r="AG152" s="60">
        <v>4</v>
      </c>
      <c r="AH152" s="25"/>
      <c r="AI152" s="25"/>
      <c r="AJ152" s="25"/>
      <c r="AK152" s="25"/>
      <c r="AL152" s="25"/>
      <c r="AM152" s="25"/>
      <c r="AN152" s="25">
        <v>24834.3</v>
      </c>
      <c r="AO152" s="25"/>
      <c r="AP152" s="25"/>
      <c r="AQ152" s="25">
        <v>28881.61</v>
      </c>
      <c r="AR152" s="25">
        <v>510.17</v>
      </c>
      <c r="AS152" s="25">
        <v>17756.96</v>
      </c>
      <c r="AT152" s="25">
        <v>16825.919999999998</v>
      </c>
      <c r="AU152" s="25">
        <v>3894.17</v>
      </c>
      <c r="AV152" s="25">
        <v>508.82600000000002</v>
      </c>
      <c r="AW152" s="25">
        <v>10931.47</v>
      </c>
      <c r="AX152" s="25">
        <v>10528.47</v>
      </c>
      <c r="AY152" s="25">
        <v>2326.27</v>
      </c>
      <c r="AZ152" s="25">
        <v>70.778000000000006</v>
      </c>
      <c r="BA152" s="25">
        <v>112826.34</v>
      </c>
      <c r="BB152" s="25">
        <v>110171.8</v>
      </c>
      <c r="BC152" s="25">
        <v>22280.1</v>
      </c>
      <c r="BD152" s="25"/>
      <c r="BE152" s="25"/>
      <c r="BF152" s="25"/>
      <c r="BG152" s="25"/>
      <c r="BH152" s="25">
        <v>28.728000000000002</v>
      </c>
      <c r="BI152" s="25">
        <v>2196</v>
      </c>
      <c r="BJ152" s="25">
        <v>2137.27</v>
      </c>
      <c r="BK152" s="25">
        <v>381.07</v>
      </c>
      <c r="BL152" s="69">
        <f>SUM(BL207)/AS207*AS152</f>
        <v>18814.955769575325</v>
      </c>
      <c r="BM152" s="69">
        <f>SUM(BM207)/AT207*AT152</f>
        <v>18239.671990583774</v>
      </c>
      <c r="BN152" s="69">
        <f>SUM(BN207)/AU207*AU152</f>
        <v>1380.2907734465568</v>
      </c>
      <c r="BO152" s="25"/>
      <c r="BP152" s="69">
        <f>SUM(BP207)/AW207*AW152</f>
        <v>11270.847712830246</v>
      </c>
      <c r="BQ152" s="69">
        <f>SUM(BQ207)/AX207*AX152</f>
        <v>10287.589503387833</v>
      </c>
      <c r="BR152" s="69">
        <f>SUM(BR207)/AY207*AY152</f>
        <v>794.67758247127392</v>
      </c>
      <c r="BS152" s="25"/>
      <c r="BT152" s="69">
        <f>SUM(BT207)/BA207*BA152</f>
        <v>110256.94909760301</v>
      </c>
      <c r="BU152" s="69">
        <f>SUM(BU207)/BB207*BB152</f>
        <v>123206.56767389865</v>
      </c>
      <c r="BV152" s="85">
        <f>SUM(BV207)/BC207*BC152</f>
        <v>2789.4386373647608</v>
      </c>
      <c r="BW152" s="25"/>
      <c r="BX152" s="25">
        <f>SUM(BX207)/BE207*BE152</f>
        <v>0</v>
      </c>
      <c r="BY152" s="25">
        <f>SUM(BY207)/BF207*BF152</f>
        <v>0</v>
      </c>
      <c r="BZ152" s="25">
        <f>SUM(BZ207)/BG207*BG152</f>
        <v>0</v>
      </c>
      <c r="CA152" s="25"/>
      <c r="CB152" s="69">
        <f>SUM(CB207)/BI207*BI152</f>
        <v>2204.769425886328</v>
      </c>
      <c r="CC152" s="69">
        <f>SUM(CC207)/BJ207*BJ152</f>
        <v>2116.7914516267151</v>
      </c>
      <c r="CD152" s="69">
        <f>SUM(CD207)/BK207*BK152</f>
        <v>150.50401189564232</v>
      </c>
      <c r="CE152" s="25"/>
      <c r="CF152" s="25"/>
      <c r="CG152" s="25"/>
      <c r="CH152" s="25"/>
      <c r="CI152" s="25"/>
      <c r="CJ152" s="25">
        <v>1</v>
      </c>
      <c r="CK152" s="25">
        <v>14080.27</v>
      </c>
      <c r="CL152" s="25">
        <v>9503.43</v>
      </c>
    </row>
    <row r="153" spans="1:90">
      <c r="A153" s="5">
        <v>140</v>
      </c>
      <c r="B153" s="5" t="s">
        <v>170</v>
      </c>
      <c r="C153" s="25"/>
      <c r="D153" s="25"/>
      <c r="E153" s="58">
        <v>42370</v>
      </c>
      <c r="F153" s="58">
        <v>42735</v>
      </c>
      <c r="G153" s="34" t="s">
        <v>273</v>
      </c>
      <c r="H153" s="25">
        <v>41800</v>
      </c>
      <c r="I153" s="34"/>
      <c r="J153" s="34" t="s">
        <v>273</v>
      </c>
      <c r="K153" s="69">
        <v>19513.03</v>
      </c>
      <c r="L153" s="70" t="s">
        <v>273</v>
      </c>
      <c r="M153" s="69">
        <f t="shared" si="15"/>
        <v>86278.020000000019</v>
      </c>
      <c r="N153" s="69">
        <v>45267.66</v>
      </c>
      <c r="O153" s="69">
        <v>23351.040000000001</v>
      </c>
      <c r="P153" s="69">
        <v>17659.32</v>
      </c>
      <c r="Q153" s="69">
        <v>78917.17</v>
      </c>
      <c r="R153" s="69">
        <f t="shared" si="11"/>
        <v>78917.17</v>
      </c>
      <c r="S153" s="69"/>
      <c r="T153" s="69"/>
      <c r="U153" s="69"/>
      <c r="V153" s="69"/>
      <c r="W153" s="69"/>
      <c r="X153" s="69">
        <v>18400</v>
      </c>
      <c r="Y153" s="69"/>
      <c r="Z153" s="69">
        <f t="shared" si="16"/>
        <v>26873.880000000019</v>
      </c>
      <c r="AA153" s="60">
        <v>405.4</v>
      </c>
      <c r="AB153" s="60">
        <f t="shared" si="17"/>
        <v>19.14</v>
      </c>
      <c r="AC153" s="60">
        <v>0</v>
      </c>
      <c r="AD153" s="60">
        <v>4.7300000000000004</v>
      </c>
      <c r="AE153" s="60">
        <v>6.59</v>
      </c>
      <c r="AF153" s="60">
        <v>3.82</v>
      </c>
      <c r="AG153" s="60">
        <v>4</v>
      </c>
      <c r="AH153" s="25"/>
      <c r="AI153" s="25"/>
      <c r="AJ153" s="25"/>
      <c r="AK153" s="25"/>
      <c r="AL153" s="25"/>
      <c r="AM153" s="25"/>
      <c r="AN153" s="25">
        <v>45466.559999999998</v>
      </c>
      <c r="AO153" s="25"/>
      <c r="AP153" s="25"/>
      <c r="AQ153" s="25">
        <v>67547.42</v>
      </c>
      <c r="AR153" s="25">
        <v>767.02</v>
      </c>
      <c r="AS153" s="25">
        <v>26811.759999999998</v>
      </c>
      <c r="AT153" s="25">
        <v>23410.78</v>
      </c>
      <c r="AU153" s="25">
        <v>9483.0300000000007</v>
      </c>
      <c r="AV153" s="25">
        <v>765.14099999999996</v>
      </c>
      <c r="AW153" s="25">
        <v>16470.27</v>
      </c>
      <c r="AX153" s="25">
        <v>14362.04</v>
      </c>
      <c r="AY153" s="25">
        <v>5467.35</v>
      </c>
      <c r="AZ153" s="25">
        <v>97.043999999999997</v>
      </c>
      <c r="BA153" s="25">
        <v>154680.56</v>
      </c>
      <c r="BB153" s="25">
        <v>138461.65</v>
      </c>
      <c r="BC153" s="25">
        <v>51946.3</v>
      </c>
      <c r="BD153" s="25"/>
      <c r="BE153" s="25"/>
      <c r="BF153" s="25"/>
      <c r="BG153" s="25"/>
      <c r="BH153" s="25">
        <v>40.436</v>
      </c>
      <c r="BI153" s="25">
        <v>3092.4</v>
      </c>
      <c r="BJ153" s="25">
        <v>2739.66</v>
      </c>
      <c r="BK153" s="25">
        <v>650.74</v>
      </c>
      <c r="BL153" s="69">
        <f>SUM(BL207)/AS207*AS153</f>
        <v>28409.259158350804</v>
      </c>
      <c r="BM153" s="69">
        <f>SUM(BM207)/AT207*AT153</f>
        <v>25377.806874377085</v>
      </c>
      <c r="BN153" s="69">
        <f>SUM(BN207)/AU207*AU153</f>
        <v>3361.2653821782051</v>
      </c>
      <c r="BO153" s="25"/>
      <c r="BP153" s="69">
        <f>SUM(BP207)/AW207*AW153</f>
        <v>16981.604940524616</v>
      </c>
      <c r="BQ153" s="69">
        <f>SUM(BQ207)/AX207*AX153</f>
        <v>14033.451389540571</v>
      </c>
      <c r="BR153" s="69">
        <f>SUM(BR207)/AY207*AY153</f>
        <v>1867.7025798915517</v>
      </c>
      <c r="BS153" s="25"/>
      <c r="BT153" s="69">
        <f>SUM(BT207)/BA207*BA153</f>
        <v>151158.02418396916</v>
      </c>
      <c r="BU153" s="69">
        <f>SUM(BU207)/BB207*BB153</f>
        <v>154843.47765003992</v>
      </c>
      <c r="BV153" s="85">
        <f>SUM(BV207)/BC207*BC153</f>
        <v>6503.6070883048596</v>
      </c>
      <c r="BW153" s="25"/>
      <c r="BX153" s="25">
        <f>SUM(BX207)/BE207*BE153</f>
        <v>0</v>
      </c>
      <c r="BY153" s="25">
        <f>SUM(BY207)/BF207*BF153</f>
        <v>0</v>
      </c>
      <c r="BZ153" s="25">
        <f>SUM(BZ207)/BG207*BG153</f>
        <v>0</v>
      </c>
      <c r="CA153" s="25"/>
      <c r="CB153" s="69">
        <f>SUM(CB207)/BI207*BI153</f>
        <v>3104.7490767809113</v>
      </c>
      <c r="CC153" s="69">
        <f>SUM(CC207)/BJ207*BJ153</f>
        <v>2713.4095684511767</v>
      </c>
      <c r="CD153" s="69">
        <f>SUM(CD207)/BK207*BK153</f>
        <v>257.01047235670688</v>
      </c>
      <c r="CE153" s="25"/>
      <c r="CF153" s="25"/>
      <c r="CG153" s="25"/>
      <c r="CH153" s="25"/>
      <c r="CI153" s="25"/>
      <c r="CJ153" s="25"/>
      <c r="CK153" s="25"/>
      <c r="CL153" s="25"/>
    </row>
    <row r="154" spans="1:90">
      <c r="A154" s="5">
        <v>141</v>
      </c>
      <c r="B154" s="5" t="s">
        <v>247</v>
      </c>
      <c r="C154" s="25"/>
      <c r="D154" s="25"/>
      <c r="E154" s="58">
        <v>42370</v>
      </c>
      <c r="F154" s="58">
        <v>42735</v>
      </c>
      <c r="G154" s="34" t="s">
        <v>273</v>
      </c>
      <c r="H154" s="25">
        <v>10500</v>
      </c>
      <c r="I154" s="34"/>
      <c r="J154" s="34" t="s">
        <v>273</v>
      </c>
      <c r="K154" s="69">
        <v>12220.99</v>
      </c>
      <c r="L154" s="70" t="s">
        <v>273</v>
      </c>
      <c r="M154" s="69">
        <f t="shared" si="15"/>
        <v>79863.42</v>
      </c>
      <c r="N154" s="69">
        <v>42019.26</v>
      </c>
      <c r="O154" s="69">
        <v>21548.16</v>
      </c>
      <c r="P154" s="69">
        <v>16296</v>
      </c>
      <c r="Q154" s="69">
        <v>81498.720000000001</v>
      </c>
      <c r="R154" s="69">
        <f t="shared" si="11"/>
        <v>81498.720000000001</v>
      </c>
      <c r="S154" s="69"/>
      <c r="T154" s="69"/>
      <c r="U154" s="69"/>
      <c r="V154" s="69"/>
      <c r="W154" s="69"/>
      <c r="X154" s="69">
        <v>24400</v>
      </c>
      <c r="Y154" s="69"/>
      <c r="Z154" s="69">
        <f t="shared" si="16"/>
        <v>10585.690000000002</v>
      </c>
      <c r="AA154" s="60">
        <v>374.1</v>
      </c>
      <c r="AB154" s="60">
        <f t="shared" si="17"/>
        <v>20.2</v>
      </c>
      <c r="AC154" s="60">
        <v>0</v>
      </c>
      <c r="AD154" s="60">
        <v>4.82</v>
      </c>
      <c r="AE154" s="60">
        <v>7.56</v>
      </c>
      <c r="AF154" s="60">
        <v>3.82</v>
      </c>
      <c r="AG154" s="60">
        <v>4</v>
      </c>
      <c r="AH154" s="25"/>
      <c r="AI154" s="25"/>
      <c r="AJ154" s="25"/>
      <c r="AK154" s="25"/>
      <c r="AL154" s="25"/>
      <c r="AM154" s="25"/>
      <c r="AN154" s="25">
        <v>39426.39</v>
      </c>
      <c r="AO154" s="25"/>
      <c r="AP154" s="25"/>
      <c r="AQ154" s="25">
        <v>40551.74</v>
      </c>
      <c r="AR154" s="25">
        <v>1194.96</v>
      </c>
      <c r="AS154" s="25">
        <v>41636.33</v>
      </c>
      <c r="AT154" s="25">
        <v>44958.26</v>
      </c>
      <c r="AU154" s="25">
        <v>8139.78</v>
      </c>
      <c r="AV154" s="25">
        <v>1191.0709999999999</v>
      </c>
      <c r="AW154" s="25">
        <v>25600.37</v>
      </c>
      <c r="AX154" s="25">
        <v>27024.75</v>
      </c>
      <c r="AY154" s="25">
        <v>4904.6000000000004</v>
      </c>
      <c r="AZ154" s="25">
        <v>80.832999999999998</v>
      </c>
      <c r="BA154" s="25">
        <v>128849.62</v>
      </c>
      <c r="BB154" s="25">
        <v>122246.85</v>
      </c>
      <c r="BC154" s="25">
        <v>26547.07</v>
      </c>
      <c r="BD154" s="25"/>
      <c r="BE154" s="25"/>
      <c r="BF154" s="25"/>
      <c r="BG154" s="25"/>
      <c r="BH154" s="25">
        <v>57.936</v>
      </c>
      <c r="BI154" s="25">
        <v>4429.13</v>
      </c>
      <c r="BJ154" s="25">
        <v>5160.24</v>
      </c>
      <c r="BK154" s="25">
        <v>960.29</v>
      </c>
      <c r="BL154" s="69">
        <f>SUM(BL207)/AS207*AS154</f>
        <v>44117.107171353782</v>
      </c>
      <c r="BM154" s="69">
        <f>SUM(BM207)/AT207*AT154</f>
        <v>48735.755053357141</v>
      </c>
      <c r="BN154" s="69">
        <f>SUM(BN207)/AU207*AU154</f>
        <v>2885.1496549675062</v>
      </c>
      <c r="BO154" s="25"/>
      <c r="BP154" s="69">
        <f>SUM(BP207)/AW207*AW154</f>
        <v>26395.157436475427</v>
      </c>
      <c r="BQ154" s="69">
        <f>SUM(BQ207)/AX207*AX154</f>
        <v>26406.45169067114</v>
      </c>
      <c r="BR154" s="69">
        <f>SUM(BR207)/AY207*AY154</f>
        <v>1675.4614343943783</v>
      </c>
      <c r="BS154" s="25"/>
      <c r="BT154" s="69">
        <f>SUM(BT207)/BA207*BA154</f>
        <v>125915.33141627646</v>
      </c>
      <c r="BU154" s="69">
        <f>SUM(BU207)/BB207*BB154</f>
        <v>136710.25432502636</v>
      </c>
      <c r="BV154" s="85">
        <f>SUM(BV207)/BC207*BC154</f>
        <v>3323.6575583963681</v>
      </c>
      <c r="BW154" s="25"/>
      <c r="BX154" s="25">
        <f>SUM(BX207)/BE207*BE154</f>
        <v>0</v>
      </c>
      <c r="BY154" s="25">
        <f>SUM(BY207)/BF207*BF154</f>
        <v>0</v>
      </c>
      <c r="BZ154" s="25">
        <f>SUM(BZ207)/BG207*BG154</f>
        <v>0</v>
      </c>
      <c r="CA154" s="25"/>
      <c r="CB154" s="69">
        <f>SUM(CB207)/BI207*BI154</f>
        <v>4446.8171253533301</v>
      </c>
      <c r="CC154" s="69">
        <f>SUM(CC207)/BJ207*BJ154</f>
        <v>5110.7964460934936</v>
      </c>
      <c r="CD154" s="69">
        <f>SUM(CD207)/BK207*BK154</f>
        <v>379.26758229004218</v>
      </c>
      <c r="CE154" s="25"/>
      <c r="CF154" s="25"/>
      <c r="CG154" s="25"/>
      <c r="CH154" s="25"/>
      <c r="CI154" s="25"/>
      <c r="CJ154" s="25"/>
      <c r="CK154" s="25"/>
      <c r="CL154" s="25"/>
    </row>
    <row r="155" spans="1:90">
      <c r="A155" s="5">
        <v>142</v>
      </c>
      <c r="B155" s="5" t="s">
        <v>171</v>
      </c>
      <c r="C155" s="25"/>
      <c r="D155" s="25"/>
      <c r="E155" s="58">
        <v>42370</v>
      </c>
      <c r="F155" s="58">
        <v>42735</v>
      </c>
      <c r="G155" s="34" t="s">
        <v>273</v>
      </c>
      <c r="H155" s="25">
        <v>25100</v>
      </c>
      <c r="I155" s="34"/>
      <c r="J155" s="34" t="s">
        <v>273</v>
      </c>
      <c r="K155" s="69">
        <v>7736.51</v>
      </c>
      <c r="L155" s="70" t="s">
        <v>273</v>
      </c>
      <c r="M155" s="69">
        <f t="shared" si="15"/>
        <v>136691.94</v>
      </c>
      <c r="N155" s="69">
        <v>71919.179999999993</v>
      </c>
      <c r="O155" s="69">
        <v>36881.279999999999</v>
      </c>
      <c r="P155" s="69">
        <v>27891.48</v>
      </c>
      <c r="Q155" s="69">
        <v>118445.59</v>
      </c>
      <c r="R155" s="69">
        <f t="shared" si="11"/>
        <v>118445.59</v>
      </c>
      <c r="S155" s="69"/>
      <c r="T155" s="69"/>
      <c r="U155" s="69"/>
      <c r="V155" s="69"/>
      <c r="W155" s="69"/>
      <c r="X155" s="69">
        <v>58000</v>
      </c>
      <c r="Y155" s="69"/>
      <c r="Z155" s="69">
        <f t="shared" si="16"/>
        <v>25982.860000000015</v>
      </c>
      <c r="AA155" s="60">
        <v>640.29999999999995</v>
      </c>
      <c r="AB155" s="60">
        <f t="shared" si="17"/>
        <v>19.880000000000003</v>
      </c>
      <c r="AC155" s="60">
        <v>0</v>
      </c>
      <c r="AD155" s="60">
        <v>4.82</v>
      </c>
      <c r="AE155" s="60">
        <v>7.24</v>
      </c>
      <c r="AF155" s="60">
        <v>3.82</v>
      </c>
      <c r="AG155" s="60">
        <v>4</v>
      </c>
      <c r="AH155" s="25"/>
      <c r="AI155" s="25"/>
      <c r="AJ155" s="25"/>
      <c r="AK155" s="25"/>
      <c r="AL155" s="25"/>
      <c r="AM155" s="25"/>
      <c r="AN155" s="25">
        <v>19257.349999999999</v>
      </c>
      <c r="AO155" s="25"/>
      <c r="AP155" s="25"/>
      <c r="AQ155" s="25">
        <v>61777.45</v>
      </c>
      <c r="AR155" s="25">
        <v>1256.96</v>
      </c>
      <c r="AS155" s="25">
        <v>43574.35</v>
      </c>
      <c r="AT155" s="25">
        <v>38247.919999999998</v>
      </c>
      <c r="AU155" s="25">
        <v>7856.32</v>
      </c>
      <c r="AV155" s="25">
        <v>1252.8879999999999</v>
      </c>
      <c r="AW155" s="25">
        <v>2687.02</v>
      </c>
      <c r="AX155" s="25">
        <v>23762.880000000001</v>
      </c>
      <c r="AY155" s="25">
        <v>4739.59</v>
      </c>
      <c r="AZ155" s="25">
        <v>120.399</v>
      </c>
      <c r="BA155" s="25">
        <v>191919.94</v>
      </c>
      <c r="BB155" s="25">
        <v>158181.01999999999</v>
      </c>
      <c r="BC155" s="25">
        <v>48591.13</v>
      </c>
      <c r="BD155" s="25"/>
      <c r="BE155" s="25"/>
      <c r="BF155" s="25"/>
      <c r="BG155" s="25"/>
      <c r="BH155" s="25">
        <v>71.081999999999994</v>
      </c>
      <c r="BI155" s="25">
        <v>5434.91</v>
      </c>
      <c r="BJ155" s="25">
        <v>5084.3</v>
      </c>
      <c r="BK155" s="25">
        <v>590.41</v>
      </c>
      <c r="BL155" s="69">
        <f>SUM(BL207)/AS207*AS155</f>
        <v>46170.598342170873</v>
      </c>
      <c r="BM155" s="69">
        <f>SUM(BM207)/AT207*AT155</f>
        <v>41461.597055144033</v>
      </c>
      <c r="BN155" s="69">
        <f>SUM(BN207)/AU207*AU155</f>
        <v>2784.67709659405</v>
      </c>
      <c r="BO155" s="25"/>
      <c r="BP155" s="69">
        <f>SUM(BP207)/AW207*AW155</f>
        <v>2770.4410496785085</v>
      </c>
      <c r="BQ155" s="69">
        <f>SUM(BQ207)/AX207*AX155</f>
        <v>23219.209900229063</v>
      </c>
      <c r="BR155" s="69">
        <f>SUM(BR207)/AY207*AY155</f>
        <v>1619.0923336951539</v>
      </c>
      <c r="BS155" s="25"/>
      <c r="BT155" s="69">
        <f>SUM(BT207)/BA207*BA155</f>
        <v>187549.35288510664</v>
      </c>
      <c r="BU155" s="69">
        <f>SUM(BU207)/BB207*BB155</f>
        <v>176895.90753129488</v>
      </c>
      <c r="BV155" s="85">
        <f>SUM(BV207)/BC207*BC155</f>
        <v>6083.5443043439636</v>
      </c>
      <c r="BW155" s="25"/>
      <c r="BX155" s="25">
        <f>SUM(BX207)/BE207*BE155</f>
        <v>0</v>
      </c>
      <c r="BY155" s="25">
        <f>SUM(BY207)/BF207*BF155</f>
        <v>0</v>
      </c>
      <c r="BZ155" s="25">
        <f>SUM(BZ207)/BG207*BG155</f>
        <v>0</v>
      </c>
      <c r="CA155" s="25"/>
      <c r="CB155" s="69">
        <f>SUM(CB207)/BI207*BI155</f>
        <v>5456.6135703296286</v>
      </c>
      <c r="CC155" s="69">
        <f>SUM(CC207)/BJ207*BJ155</f>
        <v>5035.5840757160813</v>
      </c>
      <c r="CD155" s="69">
        <f>SUM(CD207)/BK207*BK155</f>
        <v>233.18307309236147</v>
      </c>
      <c r="CE155" s="25"/>
      <c r="CF155" s="25"/>
      <c r="CG155" s="25"/>
      <c r="CH155" s="25"/>
      <c r="CI155" s="25"/>
      <c r="CJ155" s="25"/>
      <c r="CK155" s="25"/>
      <c r="CL155" s="25"/>
    </row>
    <row r="156" spans="1:90">
      <c r="A156" s="5">
        <v>143</v>
      </c>
      <c r="B156" s="5" t="s">
        <v>172</v>
      </c>
      <c r="C156" s="25"/>
      <c r="D156" s="25"/>
      <c r="E156" s="58">
        <v>42370</v>
      </c>
      <c r="F156" s="58">
        <v>42735</v>
      </c>
      <c r="G156" s="34" t="s">
        <v>273</v>
      </c>
      <c r="H156" s="25">
        <v>41400</v>
      </c>
      <c r="I156" s="34"/>
      <c r="J156" s="34" t="s">
        <v>273</v>
      </c>
      <c r="K156" s="69">
        <v>88002.81</v>
      </c>
      <c r="L156" s="70" t="s">
        <v>273</v>
      </c>
      <c r="M156" s="69">
        <f t="shared" si="15"/>
        <v>66336.36</v>
      </c>
      <c r="N156" s="69">
        <v>34804.74</v>
      </c>
      <c r="O156" s="69">
        <v>17953.919999999998</v>
      </c>
      <c r="P156" s="69">
        <v>13577.7</v>
      </c>
      <c r="Q156" s="69">
        <v>48238.12</v>
      </c>
      <c r="R156" s="69">
        <f t="shared" si="11"/>
        <v>48238.12</v>
      </c>
      <c r="S156" s="69"/>
      <c r="T156" s="69"/>
      <c r="U156" s="69"/>
      <c r="V156" s="69"/>
      <c r="W156" s="69"/>
      <c r="X156" s="69">
        <v>23900</v>
      </c>
      <c r="Y156" s="69"/>
      <c r="Z156" s="69">
        <f t="shared" si="16"/>
        <v>106101.04999999999</v>
      </c>
      <c r="AA156" s="60">
        <v>339.7</v>
      </c>
      <c r="AB156" s="60">
        <f t="shared" si="17"/>
        <v>19.86</v>
      </c>
      <c r="AC156" s="60">
        <v>0</v>
      </c>
      <c r="AD156" s="60">
        <v>4.7300000000000004</v>
      </c>
      <c r="AE156" s="60">
        <v>7.31</v>
      </c>
      <c r="AF156" s="60">
        <v>3.82</v>
      </c>
      <c r="AG156" s="60">
        <v>4</v>
      </c>
      <c r="AH156" s="25"/>
      <c r="AI156" s="25"/>
      <c r="AJ156" s="25"/>
      <c r="AK156" s="25"/>
      <c r="AL156" s="25"/>
      <c r="AM156" s="25"/>
      <c r="AN156" s="25">
        <v>204489.85</v>
      </c>
      <c r="AO156" s="25"/>
      <c r="AP156" s="25"/>
      <c r="AQ156" s="25">
        <v>270925.26</v>
      </c>
      <c r="AR156" s="25">
        <v>771.79</v>
      </c>
      <c r="AS156" s="25">
        <v>27017.09</v>
      </c>
      <c r="AT156" s="25">
        <v>11861.12</v>
      </c>
      <c r="AU156" s="25">
        <v>56735.58</v>
      </c>
      <c r="AV156" s="25">
        <v>768.97699999999998</v>
      </c>
      <c r="AW156" s="25">
        <v>16562.8</v>
      </c>
      <c r="AX156" s="25">
        <v>6832.91</v>
      </c>
      <c r="AY156" s="25">
        <v>32061.8</v>
      </c>
      <c r="AZ156" s="25">
        <v>74.606999999999999</v>
      </c>
      <c r="BA156" s="25">
        <v>118929.45</v>
      </c>
      <c r="BB156" s="25">
        <v>79578.509999999995</v>
      </c>
      <c r="BC156" s="25">
        <v>174255.3</v>
      </c>
      <c r="BD156" s="25"/>
      <c r="BE156" s="25"/>
      <c r="BF156" s="25"/>
      <c r="BG156" s="25"/>
      <c r="BH156" s="25">
        <v>45.5</v>
      </c>
      <c r="BI156" s="25">
        <v>3480.08</v>
      </c>
      <c r="BJ156" s="25">
        <v>1281.47</v>
      </c>
      <c r="BK156" s="25">
        <v>7872.58</v>
      </c>
      <c r="BL156" s="69">
        <f>SUM(BL207)/AS207*AS156</f>
        <v>28626.823137104315</v>
      </c>
      <c r="BM156" s="69">
        <f>SUM(BM207)/AT207*AT156</f>
        <v>12857.718225271074</v>
      </c>
      <c r="BN156" s="69">
        <f>SUM(BN207)/AU207*AU156</f>
        <v>20109.958630501234</v>
      </c>
      <c r="BO156" s="25"/>
      <c r="BP156" s="69">
        <f>SUM(BP207)/AW207*AW156</f>
        <v>17077.007620938883</v>
      </c>
      <c r="BQ156" s="69">
        <f>SUM(BQ207)/AX207*AX156</f>
        <v>6676.5800912757277</v>
      </c>
      <c r="BR156" s="69">
        <f>SUM(BR207)/AY207*AY156</f>
        <v>10952.63822070417</v>
      </c>
      <c r="BS156" s="25"/>
      <c r="BT156" s="69">
        <f>SUM(BT207)/BA207*BA156</f>
        <v>116221.07315415816</v>
      </c>
      <c r="BU156" s="69">
        <f>SUM(BU207)/BB207*BB156</f>
        <v>88993.690560588278</v>
      </c>
      <c r="BV156" s="85">
        <f>SUM(BV207)/BC207*BC156</f>
        <v>21816.529844371777</v>
      </c>
      <c r="BW156" s="25"/>
      <c r="BX156" s="25">
        <f>SUM(BX207)/BE207*BE156</f>
        <v>0</v>
      </c>
      <c r="BY156" s="25">
        <f>SUM(BY207)/BF207*BF156</f>
        <v>0</v>
      </c>
      <c r="BZ156" s="25">
        <f>SUM(BZ207)/BG207*BG156</f>
        <v>0</v>
      </c>
      <c r="CA156" s="25"/>
      <c r="CB156" s="69">
        <f>SUM(CB207)/BI207*BI156</f>
        <v>3493.9772238790952</v>
      </c>
      <c r="CC156" s="69">
        <f>SUM(CC207)/BJ207*BJ156</f>
        <v>1269.1914177975113</v>
      </c>
      <c r="CD156" s="69">
        <f>SUM(CD207)/BK207*BK156</f>
        <v>3109.2840527183876</v>
      </c>
      <c r="CE156" s="25"/>
      <c r="CF156" s="25"/>
      <c r="CG156" s="25"/>
      <c r="CH156" s="25"/>
      <c r="CI156" s="25"/>
      <c r="CJ156" s="25">
        <v>5</v>
      </c>
      <c r="CK156" s="25">
        <v>134740.17000000001</v>
      </c>
      <c r="CL156" s="25">
        <v>39662.6</v>
      </c>
    </row>
    <row r="157" spans="1:90">
      <c r="A157" s="5">
        <v>144</v>
      </c>
      <c r="B157" s="5" t="s">
        <v>173</v>
      </c>
      <c r="C157" s="25"/>
      <c r="D157" s="25"/>
      <c r="E157" s="58">
        <v>42370</v>
      </c>
      <c r="F157" s="58">
        <v>42735</v>
      </c>
      <c r="G157" s="34" t="s">
        <v>273</v>
      </c>
      <c r="H157" s="25">
        <v>9700</v>
      </c>
      <c r="I157" s="34"/>
      <c r="J157" s="34" t="s">
        <v>273</v>
      </c>
      <c r="K157" s="69">
        <v>81231.37</v>
      </c>
      <c r="L157" s="70" t="s">
        <v>273</v>
      </c>
      <c r="M157" s="69">
        <f t="shared" si="15"/>
        <v>169343.63999999998</v>
      </c>
      <c r="N157" s="70">
        <v>88849.68</v>
      </c>
      <c r="O157" s="69">
        <v>45832.800000000003</v>
      </c>
      <c r="P157" s="69">
        <v>34661.160000000003</v>
      </c>
      <c r="Q157" s="69">
        <v>144789.13</v>
      </c>
      <c r="R157" s="69">
        <f t="shared" si="11"/>
        <v>144789.13</v>
      </c>
      <c r="S157" s="69"/>
      <c r="T157" s="69"/>
      <c r="U157" s="69"/>
      <c r="V157" s="69"/>
      <c r="W157" s="69"/>
      <c r="X157" s="69">
        <v>31200</v>
      </c>
      <c r="Y157" s="69"/>
      <c r="Z157" s="69">
        <f t="shared" si="16"/>
        <v>105785.87999999998</v>
      </c>
      <c r="AA157" s="60">
        <v>795.71</v>
      </c>
      <c r="AB157" s="60">
        <f t="shared" si="17"/>
        <v>19.64</v>
      </c>
      <c r="AC157" s="60">
        <v>0</v>
      </c>
      <c r="AD157" s="60">
        <v>4.7300000000000004</v>
      </c>
      <c r="AE157" s="60">
        <v>7.09</v>
      </c>
      <c r="AF157" s="60">
        <v>3.82</v>
      </c>
      <c r="AG157" s="60">
        <v>4</v>
      </c>
      <c r="AH157" s="25"/>
      <c r="AI157" s="25"/>
      <c r="AJ157" s="25"/>
      <c r="AK157" s="25"/>
      <c r="AL157" s="25"/>
      <c r="AM157" s="25"/>
      <c r="AN157" s="25">
        <v>171099.62</v>
      </c>
      <c r="AO157" s="25"/>
      <c r="AP157" s="25"/>
      <c r="AQ157" s="25">
        <v>233234.21</v>
      </c>
      <c r="AR157" s="25">
        <v>819.4</v>
      </c>
      <c r="AS157" s="25">
        <v>28647.200000000001</v>
      </c>
      <c r="AT157" s="25">
        <v>20605.240000000002</v>
      </c>
      <c r="AU157" s="25">
        <v>25592.6</v>
      </c>
      <c r="AV157" s="25">
        <v>813.30200000000002</v>
      </c>
      <c r="AW157" s="25">
        <v>17504.45</v>
      </c>
      <c r="AX157" s="25">
        <v>12627.83</v>
      </c>
      <c r="AY157" s="25">
        <v>14510.95</v>
      </c>
      <c r="AZ157" s="25">
        <v>190.45400000000001</v>
      </c>
      <c r="BA157" s="25">
        <v>303603.48</v>
      </c>
      <c r="BB157" s="25">
        <v>255373.94</v>
      </c>
      <c r="BC157" s="25">
        <v>189671.83</v>
      </c>
      <c r="BD157" s="25"/>
      <c r="BE157" s="25"/>
      <c r="BF157" s="25"/>
      <c r="BG157" s="25"/>
      <c r="BH157" s="25">
        <v>48.122999999999998</v>
      </c>
      <c r="BI157" s="25">
        <v>3679.99</v>
      </c>
      <c r="BJ157" s="25">
        <v>2693.52</v>
      </c>
      <c r="BK157" s="25">
        <v>3458.83</v>
      </c>
      <c r="BL157" s="69">
        <f>SUM(BL207)/AS207*AS157</f>
        <v>30354.05840426392</v>
      </c>
      <c r="BM157" s="69">
        <f>SUM(BM207)/AT207*AT157</f>
        <v>22336.539035443915</v>
      </c>
      <c r="BN157" s="69">
        <f>SUM(BN207)/AU207*AU157</f>
        <v>9071.3116398381026</v>
      </c>
      <c r="BO157" s="25"/>
      <c r="BP157" s="69">
        <f>SUM(BP207)/AW207*AW157</f>
        <v>18047.892026127447</v>
      </c>
      <c r="BQ157" s="69">
        <f>SUM(BQ207)/AX207*AX157</f>
        <v>12338.918319429698</v>
      </c>
      <c r="BR157" s="69">
        <f>SUM(BR207)/AY207*AY157</f>
        <v>4957.0886721496363</v>
      </c>
      <c r="BS157" s="25"/>
      <c r="BT157" s="69">
        <f>SUM(BT207)/BA207*BA157</f>
        <v>296689.5269332953</v>
      </c>
      <c r="BU157" s="69">
        <f>SUM(BU207)/BB207*BB157</f>
        <v>285588.02362092782</v>
      </c>
      <c r="BV157" s="85">
        <f>SUM(BV207)/BC207*BC157</f>
        <v>23746.658723330711</v>
      </c>
      <c r="BW157" s="25"/>
      <c r="BX157" s="25">
        <f>SUM(BX207)/BE207*BE157</f>
        <v>0</v>
      </c>
      <c r="BY157" s="25">
        <f>SUM(BY207)/BF207*BF157</f>
        <v>0</v>
      </c>
      <c r="BZ157" s="25">
        <f>SUM(BZ207)/BG207*BG157</f>
        <v>0</v>
      </c>
      <c r="CA157" s="25"/>
      <c r="CB157" s="69">
        <f>SUM(CB207)/BI207*BI157</f>
        <v>3694.6855371436377</v>
      </c>
      <c r="CC157" s="69">
        <f>SUM(CC207)/BJ207*BJ157</f>
        <v>2667.7116652484665</v>
      </c>
      <c r="CD157" s="69">
        <f>SUM(CD207)/BK207*BK157</f>
        <v>1366.0686788910293</v>
      </c>
      <c r="CE157" s="25"/>
      <c r="CF157" s="25"/>
      <c r="CG157" s="25"/>
      <c r="CH157" s="25"/>
      <c r="CI157" s="25"/>
      <c r="CJ157" s="25">
        <v>5</v>
      </c>
      <c r="CK157" s="25">
        <v>234854.07</v>
      </c>
      <c r="CL157" s="25">
        <v>43336.28</v>
      </c>
    </row>
    <row r="158" spans="1:90">
      <c r="A158" s="5">
        <v>145</v>
      </c>
      <c r="B158" s="5" t="s">
        <v>174</v>
      </c>
      <c r="C158" s="25"/>
      <c r="D158" s="25"/>
      <c r="E158" s="58">
        <v>42370</v>
      </c>
      <c r="F158" s="58">
        <v>42735</v>
      </c>
      <c r="G158" s="34" t="s">
        <v>273</v>
      </c>
      <c r="H158" s="25">
        <v>112500</v>
      </c>
      <c r="I158" s="34"/>
      <c r="J158" s="34" t="s">
        <v>273</v>
      </c>
      <c r="K158" s="69">
        <v>155169</v>
      </c>
      <c r="L158" s="70" t="s">
        <v>273</v>
      </c>
      <c r="M158" s="69">
        <f t="shared" si="15"/>
        <v>468614.52</v>
      </c>
      <c r="N158" s="69">
        <v>234844.02</v>
      </c>
      <c r="O158" s="69">
        <v>133107.84</v>
      </c>
      <c r="P158" s="69">
        <v>100662.66</v>
      </c>
      <c r="Q158" s="69">
        <v>424369.4</v>
      </c>
      <c r="R158" s="69">
        <f t="shared" si="11"/>
        <v>424369.4</v>
      </c>
      <c r="S158" s="69"/>
      <c r="T158" s="69"/>
      <c r="U158" s="69"/>
      <c r="V158" s="69"/>
      <c r="W158" s="69"/>
      <c r="X158" s="69">
        <v>149700</v>
      </c>
      <c r="Y158" s="69"/>
      <c r="Z158" s="69">
        <f t="shared" si="16"/>
        <v>199414.12</v>
      </c>
      <c r="AA158" s="60">
        <v>2310.9</v>
      </c>
      <c r="AB158" s="60">
        <f t="shared" si="17"/>
        <v>19.84</v>
      </c>
      <c r="AC158" s="60">
        <v>0</v>
      </c>
      <c r="AD158" s="60">
        <v>4.82</v>
      </c>
      <c r="AE158" s="60">
        <v>7.2</v>
      </c>
      <c r="AF158" s="60">
        <v>3.82</v>
      </c>
      <c r="AG158" s="60">
        <v>4</v>
      </c>
      <c r="AH158" s="25"/>
      <c r="AI158" s="25"/>
      <c r="AJ158" s="25"/>
      <c r="AK158" s="25"/>
      <c r="AL158" s="25"/>
      <c r="AM158" s="25"/>
      <c r="AN158" s="25">
        <v>303717.65999999997</v>
      </c>
      <c r="AO158" s="25"/>
      <c r="AP158" s="25"/>
      <c r="AQ158" s="25">
        <v>418795.78</v>
      </c>
      <c r="AR158" s="25">
        <v>3687.86</v>
      </c>
      <c r="AS158" s="25">
        <v>128727.35</v>
      </c>
      <c r="AT158" s="25">
        <v>115702.01</v>
      </c>
      <c r="AU158" s="25">
        <v>51029.49</v>
      </c>
      <c r="AV158" s="25">
        <v>3673.3429999999998</v>
      </c>
      <c r="AW158" s="25">
        <v>79014.84</v>
      </c>
      <c r="AX158" s="25">
        <v>71562.25</v>
      </c>
      <c r="AY158" s="25">
        <v>28175.94</v>
      </c>
      <c r="AZ158" s="25">
        <v>474.94200000000001</v>
      </c>
      <c r="BA158" s="25">
        <v>757072.46</v>
      </c>
      <c r="BB158" s="25">
        <v>663580.64</v>
      </c>
      <c r="BC158" s="25">
        <v>335408.09000000003</v>
      </c>
      <c r="BD158" s="25"/>
      <c r="BE158" s="25"/>
      <c r="BF158" s="25"/>
      <c r="BG158" s="25"/>
      <c r="BH158" s="25">
        <v>176.66300000000001</v>
      </c>
      <c r="BI158" s="25">
        <v>13504.98</v>
      </c>
      <c r="BJ158" s="25">
        <v>12396.61</v>
      </c>
      <c r="BK158" s="25">
        <v>4182.26</v>
      </c>
      <c r="BL158" s="69">
        <f>SUM(BL207)/AS207*AS158</f>
        <v>136397.18716405524</v>
      </c>
      <c r="BM158" s="69">
        <f>SUM(BM207)/AT207*AT158</f>
        <v>125423.55550550841</v>
      </c>
      <c r="BN158" s="69">
        <f>SUM(BN207)/AU207*AU158</f>
        <v>18087.431781530679</v>
      </c>
      <c r="BO158" s="25"/>
      <c r="BP158" s="69">
        <f>SUM(BP207)/AW207*AW158</f>
        <v>81467.929628279438</v>
      </c>
      <c r="BQ158" s="69">
        <f>SUM(BQ207)/AX207*AX158</f>
        <v>69924.979787074102</v>
      </c>
      <c r="BR158" s="69">
        <f>SUM(BR207)/AY207*AY158</f>
        <v>9625.188771318748</v>
      </c>
      <c r="BS158" s="25"/>
      <c r="BT158" s="69">
        <f>SUM(BT207)/BA207*BA158</f>
        <v>739831.67126946675</v>
      </c>
      <c r="BU158" s="69">
        <f>SUM(BU207)/BB207*BB158</f>
        <v>742090.92552948196</v>
      </c>
      <c r="BV158" s="85">
        <f>SUM(BV207)/BC207*BC158</f>
        <v>41992.643010162305</v>
      </c>
      <c r="BW158" s="25"/>
      <c r="BX158" s="25">
        <f>SUM(BX207)/BE207*BE158</f>
        <v>0</v>
      </c>
      <c r="BY158" s="25">
        <f>SUM(BY207)/BF207*BF158</f>
        <v>0</v>
      </c>
      <c r="BZ158" s="25">
        <f>SUM(BZ207)/BG207*BG158</f>
        <v>0</v>
      </c>
      <c r="CA158" s="25"/>
      <c r="CB158" s="69">
        <f>SUM(CB207)/BI207*BI158</f>
        <v>13558.910291988317</v>
      </c>
      <c r="CC158" s="69">
        <f>SUM(CC207)/BJ207*BJ158</f>
        <v>12277.830165187484</v>
      </c>
      <c r="CD158" s="69">
        <f>SUM(CD207)/BK207*BK158</f>
        <v>1651.7881459854334</v>
      </c>
      <c r="CE158" s="25"/>
      <c r="CF158" s="25"/>
      <c r="CG158" s="25"/>
      <c r="CH158" s="25"/>
      <c r="CI158" s="25"/>
      <c r="CJ158" s="25">
        <v>8</v>
      </c>
      <c r="CK158" s="25">
        <v>327678.46999999997</v>
      </c>
      <c r="CL158" s="25">
        <v>59247.8</v>
      </c>
    </row>
    <row r="159" spans="1:90">
      <c r="A159" s="5">
        <v>146</v>
      </c>
      <c r="B159" s="5" t="s">
        <v>254</v>
      </c>
      <c r="C159" s="25"/>
      <c r="D159" s="25"/>
      <c r="E159" s="58">
        <v>42370</v>
      </c>
      <c r="F159" s="58">
        <v>42735</v>
      </c>
      <c r="G159" s="34" t="s">
        <v>273</v>
      </c>
      <c r="H159" s="25">
        <v>61700</v>
      </c>
      <c r="I159" s="34"/>
      <c r="J159" s="34" t="s">
        <v>273</v>
      </c>
      <c r="K159" s="69">
        <v>55824.29</v>
      </c>
      <c r="L159" s="70" t="s">
        <v>273</v>
      </c>
      <c r="M159" s="69">
        <f t="shared" si="15"/>
        <v>896040.00000000012</v>
      </c>
      <c r="N159" s="69">
        <v>479864.53</v>
      </c>
      <c r="O159" s="69">
        <v>236968.32000000001</v>
      </c>
      <c r="P159" s="69">
        <v>179207.15</v>
      </c>
      <c r="Q159" s="69">
        <v>864306.03</v>
      </c>
      <c r="R159" s="69">
        <f t="shared" si="11"/>
        <v>864306.03</v>
      </c>
      <c r="S159" s="69"/>
      <c r="T159" s="69"/>
      <c r="U159" s="69"/>
      <c r="V159" s="69"/>
      <c r="W159" s="69"/>
      <c r="X159" s="69">
        <v>-27200</v>
      </c>
      <c r="Y159" s="69"/>
      <c r="Z159" s="69">
        <f t="shared" si="16"/>
        <v>87558.260000000126</v>
      </c>
      <c r="AA159" s="60">
        <v>4114.1000000000004</v>
      </c>
      <c r="AB159" s="60">
        <f t="shared" si="17"/>
        <v>19.68</v>
      </c>
      <c r="AC159" s="60">
        <v>0</v>
      </c>
      <c r="AD159" s="60">
        <v>5.2</v>
      </c>
      <c r="AE159" s="60">
        <v>6.66</v>
      </c>
      <c r="AF159" s="60">
        <v>3.82</v>
      </c>
      <c r="AG159" s="60">
        <v>4</v>
      </c>
      <c r="AH159" s="25"/>
      <c r="AI159" s="25"/>
      <c r="AJ159" s="25"/>
      <c r="AK159" s="25"/>
      <c r="AL159" s="25"/>
      <c r="AM159" s="25"/>
      <c r="AN159" s="25">
        <v>128849.87</v>
      </c>
      <c r="AO159" s="25"/>
      <c r="AP159" s="25"/>
      <c r="AQ159" s="25">
        <v>251327.83</v>
      </c>
      <c r="AR159" s="25">
        <v>9864.0300000000007</v>
      </c>
      <c r="AS159" s="25">
        <v>345019.41</v>
      </c>
      <c r="AT159" s="25">
        <v>332003.96999999997</v>
      </c>
      <c r="AU159" s="25">
        <v>38406</v>
      </c>
      <c r="AV159" s="25">
        <v>9848.7260000000006</v>
      </c>
      <c r="AW159" s="25">
        <v>212104.98</v>
      </c>
      <c r="AX159" s="25">
        <v>204905.15</v>
      </c>
      <c r="AY159" s="25">
        <v>22825.42</v>
      </c>
      <c r="AZ159" s="25">
        <v>722.16899999999998</v>
      </c>
      <c r="BA159" s="25">
        <v>1146077.49</v>
      </c>
      <c r="BB159" s="25">
        <v>1044184.2</v>
      </c>
      <c r="BC159" s="25">
        <v>187011.68</v>
      </c>
      <c r="BD159" s="25"/>
      <c r="BE159" s="25"/>
      <c r="BF159" s="25"/>
      <c r="BG159" s="25"/>
      <c r="BH159" s="25">
        <v>355.35500000000002</v>
      </c>
      <c r="BI159" s="25">
        <v>27167.27</v>
      </c>
      <c r="BJ159" s="25">
        <v>26797.87</v>
      </c>
      <c r="BK159" s="25">
        <v>3084.73</v>
      </c>
      <c r="BL159" s="69">
        <f>SUM(BL207)/AS207*AS159</f>
        <v>365576.36773383361</v>
      </c>
      <c r="BM159" s="69">
        <f>SUM(BM207)/AT207*AT159</f>
        <v>359899.69715603167</v>
      </c>
      <c r="BN159" s="69">
        <f>SUM(BN207)/AU207*AU159</f>
        <v>13613.028564492166</v>
      </c>
      <c r="BO159" s="25"/>
      <c r="BP159" s="69">
        <f>SUM(BP207)/AW207*AW159</f>
        <v>218689.97753393688</v>
      </c>
      <c r="BQ159" s="69">
        <f>SUM(BQ207)/AX207*AX159</f>
        <v>200217.13224524641</v>
      </c>
      <c r="BR159" s="69">
        <f>SUM(BR207)/AY207*AY159</f>
        <v>7797.3965122240606</v>
      </c>
      <c r="BS159" s="25"/>
      <c r="BT159" s="69">
        <f>SUM(BT207)/BA207*BA159</f>
        <v>1119977.9012315618</v>
      </c>
      <c r="BU159" s="69">
        <f>SUM(BU207)/BB207*BB159</f>
        <v>1167724.8742538083</v>
      </c>
      <c r="BV159" s="85">
        <f>SUM(BV207)/BC207*BC159</f>
        <v>23413.611511191364</v>
      </c>
      <c r="BW159" s="25"/>
      <c r="BX159" s="25">
        <f>SUM(BX207)/BE207*BE159</f>
        <v>0</v>
      </c>
      <c r="BY159" s="25">
        <f>SUM(BY207)/BF207*BF159</f>
        <v>0</v>
      </c>
      <c r="BZ159" s="25">
        <f>SUM(BZ207)/BG207*BG159</f>
        <v>0</v>
      </c>
      <c r="CA159" s="25"/>
      <c r="CB159" s="69">
        <f>SUM(CB207)/BI207*BI159</f>
        <v>27275.758779963056</v>
      </c>
      <c r="CC159" s="69">
        <f>SUM(CC207)/BJ207*BJ159</f>
        <v>26541.102498890643</v>
      </c>
      <c r="CD159" s="69">
        <f>SUM(CD207)/BK207*BK159</f>
        <v>1218.3174760932238</v>
      </c>
      <c r="CE159" s="25"/>
      <c r="CF159" s="25"/>
      <c r="CG159" s="25"/>
      <c r="CH159" s="25"/>
      <c r="CI159" s="25"/>
      <c r="CJ159" s="25">
        <v>4</v>
      </c>
      <c r="CK159" s="25">
        <v>95471.09</v>
      </c>
      <c r="CL159" s="25">
        <v>78027.59</v>
      </c>
    </row>
    <row r="160" spans="1:90">
      <c r="A160" s="5">
        <v>147</v>
      </c>
      <c r="B160" s="5" t="s">
        <v>175</v>
      </c>
      <c r="C160" s="25"/>
      <c r="D160" s="25"/>
      <c r="E160" s="58">
        <v>42370</v>
      </c>
      <c r="F160" s="58">
        <v>42735</v>
      </c>
      <c r="G160" s="34" t="s">
        <v>273</v>
      </c>
      <c r="H160" s="25">
        <v>40700</v>
      </c>
      <c r="I160" s="34"/>
      <c r="J160" s="34" t="s">
        <v>273</v>
      </c>
      <c r="K160" s="69">
        <v>494.4</v>
      </c>
      <c r="L160" s="70" t="s">
        <v>273</v>
      </c>
      <c r="M160" s="69">
        <f t="shared" si="15"/>
        <v>21276.06</v>
      </c>
      <c r="N160" s="69">
        <v>9764.16</v>
      </c>
      <c r="O160" s="69">
        <v>6554.88</v>
      </c>
      <c r="P160" s="69">
        <v>4957.0200000000004</v>
      </c>
      <c r="Q160" s="69">
        <v>19951.79</v>
      </c>
      <c r="R160" s="69">
        <f t="shared" si="11"/>
        <v>19951.79</v>
      </c>
      <c r="S160" s="69"/>
      <c r="T160" s="69"/>
      <c r="U160" s="69"/>
      <c r="V160" s="69"/>
      <c r="W160" s="69"/>
      <c r="X160" s="69">
        <v>47000</v>
      </c>
      <c r="Y160" s="69"/>
      <c r="Z160" s="69">
        <f t="shared" si="16"/>
        <v>1818.6700000000019</v>
      </c>
      <c r="AA160" s="60">
        <v>113.8</v>
      </c>
      <c r="AB160" s="60">
        <f t="shared" si="17"/>
        <v>16.11</v>
      </c>
      <c r="AC160" s="60">
        <v>0</v>
      </c>
      <c r="AD160" s="60">
        <v>4.7300000000000004</v>
      </c>
      <c r="AE160" s="60">
        <v>3.56</v>
      </c>
      <c r="AF160" s="60">
        <v>3.82</v>
      </c>
      <c r="AG160" s="60">
        <v>4</v>
      </c>
      <c r="AH160" s="25"/>
      <c r="AI160" s="25"/>
      <c r="AJ160" s="25"/>
      <c r="AK160" s="25"/>
      <c r="AL160" s="25"/>
      <c r="AM160" s="25"/>
      <c r="AN160" s="25">
        <v>2437.17</v>
      </c>
      <c r="AO160" s="25"/>
      <c r="AP160" s="25"/>
      <c r="AQ160" s="25">
        <v>5171.6099999999997</v>
      </c>
      <c r="AR160" s="25">
        <v>346.02</v>
      </c>
      <c r="AS160" s="25">
        <v>12587.71</v>
      </c>
      <c r="AT160" s="25">
        <v>12017.12</v>
      </c>
      <c r="AU160" s="25">
        <v>953.2</v>
      </c>
      <c r="AV160" s="25">
        <v>346.02300000000002</v>
      </c>
      <c r="AW160" s="25">
        <v>7601.64</v>
      </c>
      <c r="AX160" s="25">
        <v>7293.16</v>
      </c>
      <c r="AY160" s="25">
        <v>558.79</v>
      </c>
      <c r="AZ160" s="25">
        <v>15.128</v>
      </c>
      <c r="BA160" s="25">
        <v>24113.95</v>
      </c>
      <c r="BB160" s="25">
        <v>22326.18</v>
      </c>
      <c r="BC160" s="25">
        <v>3567.38</v>
      </c>
      <c r="BD160" s="25"/>
      <c r="BE160" s="25"/>
      <c r="BF160" s="25"/>
      <c r="BG160" s="25"/>
      <c r="BH160" s="25">
        <v>13.09</v>
      </c>
      <c r="BI160" s="25">
        <v>1001.31</v>
      </c>
      <c r="BJ160" s="25">
        <v>933.71</v>
      </c>
      <c r="BK160" s="25">
        <v>92.24</v>
      </c>
      <c r="BL160" s="69">
        <f>SUM(BL207)/AS207*AS160</f>
        <v>13337.711347564054</v>
      </c>
      <c r="BM160" s="69">
        <f>SUM(BM207)/AT207*AT160</f>
        <v>13026.825699366462</v>
      </c>
      <c r="BN160" s="69">
        <f>SUM(BN207)/AU207*AU160</f>
        <v>337.86228265567706</v>
      </c>
      <c r="BO160" s="25"/>
      <c r="BP160" s="69">
        <f>SUM(BP207)/AW207*AW160</f>
        <v>7837.6400253359261</v>
      </c>
      <c r="BQ160" s="69">
        <f>SUM(BQ207)/AX207*AX160</f>
        <v>7126.3000476354127</v>
      </c>
      <c r="BR160" s="69">
        <f>SUM(BR207)/AY207*AY160</f>
        <v>190.88836906684227</v>
      </c>
      <c r="BS160" s="25"/>
      <c r="BT160" s="69">
        <f>SUM(BT207)/BA207*BA160</f>
        <v>23564.803730158616</v>
      </c>
      <c r="BU160" s="69">
        <f>SUM(BU207)/BB207*BB160</f>
        <v>24967.65966490193</v>
      </c>
      <c r="BV160" s="85">
        <f>SUM(BV207)/BC207*BC160</f>
        <v>446.63119133945992</v>
      </c>
      <c r="BW160" s="25"/>
      <c r="BX160" s="25">
        <f>SUM(BX207)/BE207*BE160</f>
        <v>0</v>
      </c>
      <c r="BY160" s="25">
        <f>SUM(BY207)/BF207*BF160</f>
        <v>0</v>
      </c>
      <c r="BZ160" s="25">
        <f>SUM(BZ207)/BG207*BG160</f>
        <v>0</v>
      </c>
      <c r="CA160" s="25"/>
      <c r="CB160" s="69">
        <f>SUM(CB207)/BI207*BI160</f>
        <v>1005.3085946421854</v>
      </c>
      <c r="CC160" s="69">
        <f>SUM(CC207)/BJ207*BJ160</f>
        <v>924.76352837890408</v>
      </c>
      <c r="CD160" s="69">
        <f>SUM(CD207)/BK207*BK160</f>
        <v>36.430288548702464</v>
      </c>
      <c r="CE160" s="25"/>
      <c r="CF160" s="25"/>
      <c r="CG160" s="25"/>
      <c r="CH160" s="25"/>
      <c r="CI160" s="25"/>
      <c r="CJ160" s="25"/>
      <c r="CK160" s="25"/>
      <c r="CL160" s="25"/>
    </row>
    <row r="161" spans="1:90">
      <c r="A161" s="5">
        <v>148</v>
      </c>
      <c r="B161" s="5" t="s">
        <v>176</v>
      </c>
      <c r="C161" s="25"/>
      <c r="D161" s="25"/>
      <c r="E161" s="58">
        <v>42370</v>
      </c>
      <c r="F161" s="58">
        <v>42735</v>
      </c>
      <c r="G161" s="34" t="s">
        <v>273</v>
      </c>
      <c r="H161" s="25">
        <v>74300</v>
      </c>
      <c r="I161" s="34"/>
      <c r="J161" s="34" t="s">
        <v>273</v>
      </c>
      <c r="K161" s="69">
        <v>1994.13</v>
      </c>
      <c r="L161" s="70" t="s">
        <v>273</v>
      </c>
      <c r="M161" s="69">
        <f t="shared" si="15"/>
        <v>36541.5</v>
      </c>
      <c r="N161" s="69">
        <v>16066.62</v>
      </c>
      <c r="O161" s="69">
        <v>11658.24</v>
      </c>
      <c r="P161" s="69">
        <v>8816.64</v>
      </c>
      <c r="Q161" s="69">
        <v>35491.51</v>
      </c>
      <c r="R161" s="69">
        <f t="shared" si="11"/>
        <v>35491.51</v>
      </c>
      <c r="S161" s="69"/>
      <c r="T161" s="69"/>
      <c r="U161" s="69"/>
      <c r="V161" s="69"/>
      <c r="W161" s="69"/>
      <c r="X161" s="69">
        <v>8400</v>
      </c>
      <c r="Y161" s="69"/>
      <c r="Z161" s="69">
        <f t="shared" si="16"/>
        <v>3044.1199999999953</v>
      </c>
      <c r="AA161" s="60">
        <v>202.4</v>
      </c>
      <c r="AB161" s="60">
        <f t="shared" si="17"/>
        <v>15.040000000000001</v>
      </c>
      <c r="AC161" s="60">
        <v>0</v>
      </c>
      <c r="AD161" s="60">
        <v>3.66</v>
      </c>
      <c r="AE161" s="60">
        <v>3.56</v>
      </c>
      <c r="AF161" s="60">
        <v>3.82</v>
      </c>
      <c r="AG161" s="60">
        <v>4</v>
      </c>
      <c r="AH161" s="25"/>
      <c r="AI161" s="25"/>
      <c r="AJ161" s="25"/>
      <c r="AK161" s="25"/>
      <c r="AL161" s="25"/>
      <c r="AM161" s="25"/>
      <c r="AN161" s="25">
        <v>1209.1199999999999</v>
      </c>
      <c r="AO161" s="25"/>
      <c r="AP161" s="25"/>
      <c r="AQ161" s="25">
        <v>1688.27</v>
      </c>
      <c r="AR161" s="25">
        <v>317.52</v>
      </c>
      <c r="AS161" s="25">
        <v>11067.36</v>
      </c>
      <c r="AT161" s="25">
        <v>10475.07</v>
      </c>
      <c r="AU161" s="25">
        <v>1014.23</v>
      </c>
      <c r="AV161" s="25">
        <v>317.52</v>
      </c>
      <c r="AW161" s="25">
        <v>6826.68</v>
      </c>
      <c r="AX161" s="25">
        <v>6684.82</v>
      </c>
      <c r="AY161" s="25">
        <v>594.54999999999995</v>
      </c>
      <c r="AZ161" s="25">
        <v>0</v>
      </c>
      <c r="BA161" s="25">
        <v>0</v>
      </c>
      <c r="BB161" s="25">
        <v>0</v>
      </c>
      <c r="BC161" s="25">
        <v>0</v>
      </c>
      <c r="BD161" s="25"/>
      <c r="BE161" s="25"/>
      <c r="BF161" s="25"/>
      <c r="BG161" s="25"/>
      <c r="BH161" s="25">
        <v>12.311999999999999</v>
      </c>
      <c r="BI161" s="25">
        <v>941.28</v>
      </c>
      <c r="BJ161" s="25">
        <v>926.28</v>
      </c>
      <c r="BK161" s="25">
        <v>79.489999999999995</v>
      </c>
      <c r="BL161" s="69">
        <f>SUM(BL207)/AS207*AS161</f>
        <v>11726.775804302493</v>
      </c>
      <c r="BM161" s="69">
        <f>SUM(BM207)/AT207*AT161</f>
        <v>11355.209158156249</v>
      </c>
      <c r="BN161" s="69">
        <f>SUM(BN207)/AU207*AU161</f>
        <v>359.49440089998672</v>
      </c>
      <c r="BO161" s="25"/>
      <c r="BP161" s="69">
        <f>SUM(BP207)/AW207*AW161</f>
        <v>7038.6206671402824</v>
      </c>
      <c r="BQ161" s="69">
        <f>SUM(BQ207)/AX207*AX161</f>
        <v>6531.878237202277</v>
      </c>
      <c r="BR161" s="69">
        <f>SUM(BR207)/AY207*AY161</f>
        <v>203.10435016498337</v>
      </c>
      <c r="BS161" s="25"/>
      <c r="BT161" s="69">
        <f>SUM(BT207)/BA207*BA161</f>
        <v>0</v>
      </c>
      <c r="BU161" s="69">
        <f>SUM(BU207)/BB207*BB161</f>
        <v>0</v>
      </c>
      <c r="BV161" s="85">
        <f>SUM(BV207)/BC207*BC161</f>
        <v>0</v>
      </c>
      <c r="BW161" s="25"/>
      <c r="BX161" s="25">
        <f>SUM(BX207)/BE207*BE161</f>
        <v>0</v>
      </c>
      <c r="BY161" s="25">
        <f>SUM(BY207)/BF207*BF161</f>
        <v>0</v>
      </c>
      <c r="BZ161" s="25">
        <f>SUM(BZ207)/BG207*BG161</f>
        <v>0</v>
      </c>
      <c r="CA161" s="25"/>
      <c r="CB161" s="69">
        <f>SUM(CB207)/BI207*BI161</f>
        <v>945.03887304111242</v>
      </c>
      <c r="CC161" s="69">
        <f>SUM(CC207)/BJ207*BJ161</f>
        <v>917.4047199524598</v>
      </c>
      <c r="CD161" s="69">
        <f>SUM(CD207)/BK207*BK161</f>
        <v>31.394662150220718</v>
      </c>
      <c r="CE161" s="25"/>
      <c r="CF161" s="25"/>
      <c r="CG161" s="25"/>
      <c r="CH161" s="25"/>
      <c r="CI161" s="25"/>
      <c r="CJ161" s="25"/>
      <c r="CK161" s="25"/>
      <c r="CL161" s="25"/>
    </row>
    <row r="162" spans="1:90">
      <c r="A162" s="5">
        <v>149</v>
      </c>
      <c r="B162" s="5" t="s">
        <v>177</v>
      </c>
      <c r="C162" s="25"/>
      <c r="D162" s="25"/>
      <c r="E162" s="58">
        <v>42370</v>
      </c>
      <c r="F162" s="58">
        <v>42735</v>
      </c>
      <c r="G162" s="34" t="s">
        <v>273</v>
      </c>
      <c r="H162" s="25">
        <v>5500</v>
      </c>
      <c r="I162" s="34"/>
      <c r="J162" s="34" t="s">
        <v>273</v>
      </c>
      <c r="K162" s="69">
        <v>3167.62</v>
      </c>
      <c r="L162" s="70" t="s">
        <v>273</v>
      </c>
      <c r="M162" s="69">
        <f t="shared" si="15"/>
        <v>16705.440000000002</v>
      </c>
      <c r="N162" s="69">
        <v>5326.02</v>
      </c>
      <c r="O162" s="69">
        <v>5511.9</v>
      </c>
      <c r="P162" s="69">
        <v>5867.52</v>
      </c>
      <c r="Q162" s="69">
        <v>16605.060000000001</v>
      </c>
      <c r="R162" s="69">
        <f t="shared" si="11"/>
        <v>16605.060000000001</v>
      </c>
      <c r="S162" s="69"/>
      <c r="T162" s="69"/>
      <c r="U162" s="69"/>
      <c r="V162" s="69"/>
      <c r="W162" s="69"/>
      <c r="X162" s="69">
        <v>8000</v>
      </c>
      <c r="Y162" s="69"/>
      <c r="Z162" s="69">
        <f t="shared" si="16"/>
        <v>3268</v>
      </c>
      <c r="AA162" s="60">
        <v>134.69999999999999</v>
      </c>
      <c r="AB162" s="60">
        <f t="shared" si="17"/>
        <v>12.09</v>
      </c>
      <c r="AC162" s="60">
        <v>0</v>
      </c>
      <c r="AD162" s="60">
        <v>1</v>
      </c>
      <c r="AE162" s="60">
        <v>3.27</v>
      </c>
      <c r="AF162" s="60">
        <v>3.82</v>
      </c>
      <c r="AG162" s="60">
        <v>4</v>
      </c>
      <c r="AH162" s="25"/>
      <c r="AI162" s="25"/>
      <c r="AJ162" s="25"/>
      <c r="AK162" s="25"/>
      <c r="AL162" s="25"/>
      <c r="AM162" s="25"/>
      <c r="AN162" s="25">
        <v>233.95</v>
      </c>
      <c r="AO162" s="25"/>
      <c r="AP162" s="25">
        <v>-24.61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0</v>
      </c>
      <c r="BA162" s="25">
        <v>0</v>
      </c>
      <c r="BB162" s="25">
        <v>0</v>
      </c>
      <c r="BC162" s="25">
        <v>0</v>
      </c>
      <c r="BD162" s="25"/>
      <c r="BE162" s="25"/>
      <c r="BF162" s="25"/>
      <c r="BG162" s="25"/>
      <c r="BH162" s="25">
        <v>12.311999999999999</v>
      </c>
      <c r="BI162" s="25">
        <v>941.16</v>
      </c>
      <c r="BJ162" s="25">
        <v>1199.72</v>
      </c>
      <c r="BK162" s="25">
        <v>-24.61</v>
      </c>
      <c r="BL162" s="69">
        <f>SUM(BL207)/AS207*AS162</f>
        <v>0</v>
      </c>
      <c r="BM162" s="69">
        <f>SUM(BM207)/AT207*AT162</f>
        <v>0</v>
      </c>
      <c r="BN162" s="69">
        <f>SUM(BN207)/AU207*AU162</f>
        <v>0</v>
      </c>
      <c r="BO162" s="25"/>
      <c r="BP162" s="69">
        <f>SUM(BP207)/AW207*AW162</f>
        <v>0</v>
      </c>
      <c r="BQ162" s="69">
        <f>SUM(BQ207)/AX207*AX162</f>
        <v>0</v>
      </c>
      <c r="BR162" s="69">
        <f>SUM(BR207)/AY207*AY162</f>
        <v>0</v>
      </c>
      <c r="BS162" s="25"/>
      <c r="BT162" s="69">
        <f>SUM(BT207)/BA207*BA162</f>
        <v>0</v>
      </c>
      <c r="BU162" s="69">
        <f>SUM(BU207)/BB207*BB162</f>
        <v>0</v>
      </c>
      <c r="BV162" s="85">
        <f>SUM(BV207)/BC207*BC162</f>
        <v>0</v>
      </c>
      <c r="BW162" s="25"/>
      <c r="BX162" s="25">
        <f>SUM(BX207)/BE207*BE162</f>
        <v>0</v>
      </c>
      <c r="BY162" s="25">
        <f>SUM(BY207)/BF207*BF162</f>
        <v>0</v>
      </c>
      <c r="BZ162" s="25">
        <f>SUM(BZ207)/BG207*BG162</f>
        <v>0</v>
      </c>
      <c r="CA162" s="25"/>
      <c r="CB162" s="69">
        <f>SUM(CB207)/BI207*BI162</f>
        <v>944.9183938375121</v>
      </c>
      <c r="CC162" s="69">
        <f>SUM(CC207)/BJ207*BJ162</f>
        <v>1188.2247167393932</v>
      </c>
      <c r="CD162" s="69">
        <v>0</v>
      </c>
      <c r="CE162" s="25"/>
      <c r="CF162" s="25"/>
      <c r="CG162" s="25"/>
      <c r="CH162" s="25"/>
      <c r="CI162" s="25"/>
      <c r="CJ162" s="25">
        <v>1</v>
      </c>
      <c r="CK162" s="25">
        <v>1877.26</v>
      </c>
      <c r="CL162" s="25">
        <v>1877.26</v>
      </c>
    </row>
    <row r="163" spans="1:90">
      <c r="A163" s="5">
        <v>150</v>
      </c>
      <c r="B163" s="5" t="s">
        <v>178</v>
      </c>
      <c r="C163" s="25"/>
      <c r="D163" s="25"/>
      <c r="E163" s="58">
        <v>42370</v>
      </c>
      <c r="F163" s="58">
        <v>42735</v>
      </c>
      <c r="G163" s="34" t="s">
        <v>273</v>
      </c>
      <c r="H163" s="25">
        <v>181300</v>
      </c>
      <c r="I163" s="34"/>
      <c r="J163" s="34" t="s">
        <v>273</v>
      </c>
      <c r="K163" s="69">
        <v>139033.01999999999</v>
      </c>
      <c r="L163" s="70" t="s">
        <v>273</v>
      </c>
      <c r="M163" s="69">
        <f t="shared" si="15"/>
        <v>367012.5</v>
      </c>
      <c r="N163" s="69">
        <v>185319.18</v>
      </c>
      <c r="O163" s="69">
        <v>103455.36</v>
      </c>
      <c r="P163" s="69">
        <v>78237.960000000006</v>
      </c>
      <c r="Q163" s="69">
        <v>342923.72</v>
      </c>
      <c r="R163" s="69">
        <f t="shared" si="11"/>
        <v>342923.72</v>
      </c>
      <c r="S163" s="69"/>
      <c r="T163" s="69"/>
      <c r="U163" s="69"/>
      <c r="V163" s="69"/>
      <c r="W163" s="69"/>
      <c r="X163" s="69">
        <v>183100</v>
      </c>
      <c r="Y163" s="69"/>
      <c r="Z163" s="69">
        <f t="shared" si="16"/>
        <v>163121.80000000005</v>
      </c>
      <c r="AA163" s="60">
        <v>1796.1</v>
      </c>
      <c r="AB163" s="60">
        <f t="shared" si="17"/>
        <v>20.12</v>
      </c>
      <c r="AC163" s="60">
        <v>0</v>
      </c>
      <c r="AD163" s="60">
        <v>4.82</v>
      </c>
      <c r="AE163" s="60">
        <v>7.48</v>
      </c>
      <c r="AF163" s="60">
        <v>3.82</v>
      </c>
      <c r="AG163" s="60">
        <v>4</v>
      </c>
      <c r="AH163" s="25"/>
      <c r="AI163" s="25"/>
      <c r="AJ163" s="25"/>
      <c r="AK163" s="25"/>
      <c r="AL163" s="25"/>
      <c r="AM163" s="25"/>
      <c r="AN163" s="25">
        <v>351473.85</v>
      </c>
      <c r="AO163" s="25"/>
      <c r="AP163" s="25"/>
      <c r="AQ163" s="25">
        <v>423682.45</v>
      </c>
      <c r="AR163" s="25">
        <v>3690.35</v>
      </c>
      <c r="AS163" s="25">
        <v>128425.37</v>
      </c>
      <c r="AT163" s="25">
        <v>120895.57</v>
      </c>
      <c r="AU163" s="25">
        <v>87399.82</v>
      </c>
      <c r="AV163" s="25">
        <v>3676.9989999999998</v>
      </c>
      <c r="AW163" s="25">
        <v>78986.27</v>
      </c>
      <c r="AX163" s="25">
        <v>74724.83</v>
      </c>
      <c r="AY163" s="25">
        <v>49788.01</v>
      </c>
      <c r="AZ163" s="25">
        <v>411.00099999999998</v>
      </c>
      <c r="BA163" s="25">
        <v>660339.99</v>
      </c>
      <c r="BB163" s="25">
        <v>660685.84</v>
      </c>
      <c r="BC163" s="25">
        <v>280879.12</v>
      </c>
      <c r="BD163" s="25"/>
      <c r="BE163" s="25"/>
      <c r="BF163" s="25"/>
      <c r="BG163" s="25"/>
      <c r="BH163" s="25">
        <v>159.11799999999999</v>
      </c>
      <c r="BI163" s="25">
        <v>12160.92</v>
      </c>
      <c r="BJ163" s="25">
        <v>11397.71</v>
      </c>
      <c r="BK163" s="25">
        <v>5615.5</v>
      </c>
      <c r="BL163" s="69">
        <f>SUM(BL207)/AS207*AS163</f>
        <v>136077.21458185106</v>
      </c>
      <c r="BM163" s="69">
        <f>SUM(BM207)/AT207*AT163</f>
        <v>131053.49020527024</v>
      </c>
      <c r="BN163" s="69">
        <f>SUM(BN207)/AU207*AU163</f>
        <v>30978.915955618231</v>
      </c>
      <c r="BO163" s="25"/>
      <c r="BP163" s="69">
        <f>SUM(BP207)/AW207*AW163</f>
        <v>81438.472645901449</v>
      </c>
      <c r="BQ163" s="69">
        <f>SUM(BQ207)/AX207*AX163</f>
        <v>73015.203229950828</v>
      </c>
      <c r="BR163" s="69">
        <f>SUM(BR207)/AY207*AY163</f>
        <v>17008.092535628115</v>
      </c>
      <c r="BS163" s="25"/>
      <c r="BT163" s="69">
        <f>SUM(BT207)/BA207*BA163</f>
        <v>645302.08694655588</v>
      </c>
      <c r="BU163" s="69">
        <f>SUM(BU207)/BB207*BB163</f>
        <v>738853.63275490259</v>
      </c>
      <c r="BV163" s="85">
        <f>SUM(BV207)/BC207*BC163</f>
        <v>35165.689101799959</v>
      </c>
      <c r="BW163" s="25"/>
      <c r="BX163" s="25">
        <f>SUM(BX207)/BE207*BE163</f>
        <v>0</v>
      </c>
      <c r="BY163" s="25">
        <f>SUM(BY207)/BF207*BF163</f>
        <v>0</v>
      </c>
      <c r="BZ163" s="25">
        <f>SUM(BZ207)/BG207*BG163</f>
        <v>0</v>
      </c>
      <c r="CA163" s="25"/>
      <c r="CB163" s="69">
        <f>SUM(CB207)/BI207*BI163</f>
        <v>12209.482972062644</v>
      </c>
      <c r="CC163" s="69">
        <f>SUM(CC207)/BJ207*BJ163</f>
        <v>11288.501263818014</v>
      </c>
      <c r="CD163" s="69">
        <f>SUM(CD207)/BK207*BK163-10</f>
        <v>2207.8478463273927</v>
      </c>
      <c r="CE163" s="25"/>
      <c r="CF163" s="25"/>
      <c r="CG163" s="25"/>
      <c r="CH163" s="25"/>
      <c r="CI163" s="25"/>
      <c r="CJ163" s="25">
        <v>6</v>
      </c>
      <c r="CK163" s="25">
        <v>207926.83</v>
      </c>
      <c r="CL163" s="25">
        <v>151273.16</v>
      </c>
    </row>
    <row r="164" spans="1:90">
      <c r="A164" s="5">
        <v>151</v>
      </c>
      <c r="B164" s="5" t="s">
        <v>3</v>
      </c>
      <c r="C164" s="25"/>
      <c r="D164" s="25"/>
      <c r="E164" s="58">
        <v>42370</v>
      </c>
      <c r="F164" s="58">
        <v>42735</v>
      </c>
      <c r="G164" s="34" t="s">
        <v>273</v>
      </c>
      <c r="H164" s="25">
        <v>57200</v>
      </c>
      <c r="I164" s="34"/>
      <c r="J164" s="34" t="s">
        <v>273</v>
      </c>
      <c r="K164" s="69">
        <v>4357.09</v>
      </c>
      <c r="L164" s="70" t="s">
        <v>273</v>
      </c>
      <c r="M164" s="69">
        <f t="shared" si="15"/>
        <v>81922.44</v>
      </c>
      <c r="N164" s="69">
        <v>45100.14</v>
      </c>
      <c r="O164" s="69">
        <v>20966.400000000001</v>
      </c>
      <c r="P164" s="69">
        <v>15855.9</v>
      </c>
      <c r="Q164" s="69">
        <v>82767.58</v>
      </c>
      <c r="R164" s="69">
        <f t="shared" ref="R164:R169" si="18">SUM(Q164)</f>
        <v>82767.58</v>
      </c>
      <c r="S164" s="69"/>
      <c r="T164" s="69"/>
      <c r="U164" s="69"/>
      <c r="V164" s="69"/>
      <c r="W164" s="69"/>
      <c r="X164" s="69">
        <v>2700</v>
      </c>
      <c r="Y164" s="69"/>
      <c r="Z164" s="69">
        <f t="shared" si="16"/>
        <v>3511.9499999999971</v>
      </c>
      <c r="AA164" s="60">
        <v>364</v>
      </c>
      <c r="AB164" s="60">
        <f t="shared" si="17"/>
        <v>20.85</v>
      </c>
      <c r="AC164" s="60">
        <v>0</v>
      </c>
      <c r="AD164" s="60">
        <v>5.82</v>
      </c>
      <c r="AE164" s="60">
        <v>7.21</v>
      </c>
      <c r="AF164" s="60">
        <v>3.82</v>
      </c>
      <c r="AG164" s="60">
        <v>4</v>
      </c>
      <c r="AH164" s="25"/>
      <c r="AI164" s="25"/>
      <c r="AJ164" s="25"/>
      <c r="AK164" s="25"/>
      <c r="AL164" s="25"/>
      <c r="AM164" s="25"/>
      <c r="AN164" s="25">
        <v>13944.43</v>
      </c>
      <c r="AO164" s="25"/>
      <c r="AP164" s="25"/>
      <c r="AQ164" s="25">
        <v>11516.16</v>
      </c>
      <c r="AR164" s="25">
        <v>361.08</v>
      </c>
      <c r="AS164" s="25">
        <v>12627.06</v>
      </c>
      <c r="AT164" s="25">
        <v>12727.55</v>
      </c>
      <c r="AU164" s="25">
        <v>615.54</v>
      </c>
      <c r="AV164" s="25">
        <v>617.84100000000001</v>
      </c>
      <c r="AW164" s="25">
        <v>13302.42</v>
      </c>
      <c r="AX164" s="25">
        <v>13492.29</v>
      </c>
      <c r="AY164" s="25">
        <v>614.54</v>
      </c>
      <c r="AZ164" s="25">
        <v>87.131</v>
      </c>
      <c r="BA164" s="25">
        <v>138884.32</v>
      </c>
      <c r="BB164" s="25">
        <v>140960.38</v>
      </c>
      <c r="BC164" s="25">
        <v>10176.23</v>
      </c>
      <c r="BD164" s="25">
        <v>251.7</v>
      </c>
      <c r="BE164" s="25">
        <v>27304.21</v>
      </c>
      <c r="BF164" s="25">
        <v>27613.48</v>
      </c>
      <c r="BG164" s="25">
        <v>1381.08</v>
      </c>
      <c r="BH164" s="25">
        <v>37.703000000000003</v>
      </c>
      <c r="BI164" s="25">
        <v>2881.08</v>
      </c>
      <c r="BJ164" s="25">
        <v>2942.93</v>
      </c>
      <c r="BK164" s="25">
        <v>109.85</v>
      </c>
      <c r="BL164" s="69">
        <f>SUM(BL207)/AS207*AS164</f>
        <v>13379.405900546817</v>
      </c>
      <c r="BM164" s="69">
        <f>SUM(BM207)/AT207*AT164</f>
        <v>13796.947640530476</v>
      </c>
      <c r="BN164" s="69">
        <f>SUM(BN207)/AU207*AU164</f>
        <v>218.17850342622265</v>
      </c>
      <c r="BO164" s="25"/>
      <c r="BP164" s="69">
        <f>SUM(BP207)/AW207*AW164</f>
        <v>13715.406073666882</v>
      </c>
      <c r="BQ164" s="69">
        <f>SUM(BQ207)/AX207*AX164</f>
        <v>13183.600369347554</v>
      </c>
      <c r="BR164" s="69">
        <f>SUM(BR207)/AY207*AY164</f>
        <v>209.93313825647783</v>
      </c>
      <c r="BS164" s="25"/>
      <c r="BT164" s="69">
        <f>SUM(BT207)/BA207*BA164</f>
        <v>135721.5114900936</v>
      </c>
      <c r="BU164" s="69">
        <f>SUM(BU207)/BB207*BB164</f>
        <v>157637.84015336476</v>
      </c>
      <c r="BV164" s="85">
        <f>SUM(BV207)/BC207*BC164</f>
        <v>1274.0503473822112</v>
      </c>
      <c r="BW164" s="25"/>
      <c r="BX164" s="60">
        <f>SUM(BX207)/BE207*BE164</f>
        <v>21307.483251030477</v>
      </c>
      <c r="BY164" s="60">
        <f>SUM(BY207)/BF207*BF164</f>
        <v>21152.968123751598</v>
      </c>
      <c r="BZ164" s="25">
        <f>SUM(BZ207)/BG207*BG164</f>
        <v>0</v>
      </c>
      <c r="CA164" s="25"/>
      <c r="CB164" s="69">
        <f>SUM(CB207)/BI207*BI164</f>
        <v>2892.5851992407024</v>
      </c>
      <c r="CC164" s="69">
        <f>SUM(CC207)/BJ207*BJ164</f>
        <v>2914.7319088069403</v>
      </c>
      <c r="CD164" s="69">
        <f>SUM(CD207)/BK207*BK164</f>
        <v>43.385377244958434</v>
      </c>
      <c r="CE164" s="25"/>
      <c r="CF164" s="25">
        <v>1</v>
      </c>
      <c r="CG164" s="25">
        <v>1</v>
      </c>
      <c r="CH164" s="25">
        <v>0</v>
      </c>
      <c r="CI164" s="25">
        <v>960.38</v>
      </c>
      <c r="CJ164" s="25"/>
      <c r="CK164" s="25"/>
      <c r="CL164" s="25"/>
    </row>
    <row r="165" spans="1:90">
      <c r="A165" s="5">
        <v>152</v>
      </c>
      <c r="B165" s="5" t="s">
        <v>29</v>
      </c>
      <c r="C165" s="25"/>
      <c r="D165" s="25"/>
      <c r="E165" s="58">
        <v>42370</v>
      </c>
      <c r="F165" s="58">
        <v>42735</v>
      </c>
      <c r="G165" s="34" t="s">
        <v>273</v>
      </c>
      <c r="H165" s="25">
        <v>2000</v>
      </c>
      <c r="I165" s="34"/>
      <c r="J165" s="34" t="s">
        <v>273</v>
      </c>
      <c r="K165" s="69">
        <v>27055.5</v>
      </c>
      <c r="L165" s="70" t="s">
        <v>273</v>
      </c>
      <c r="M165" s="69">
        <f t="shared" si="15"/>
        <v>290390.88</v>
      </c>
      <c r="N165" s="69">
        <v>158849.46</v>
      </c>
      <c r="O165" s="69">
        <v>74898.960000000006</v>
      </c>
      <c r="P165" s="69">
        <v>56642.46</v>
      </c>
      <c r="Q165" s="69">
        <v>292698.93</v>
      </c>
      <c r="R165" s="69">
        <f t="shared" si="18"/>
        <v>292698.93</v>
      </c>
      <c r="S165" s="69"/>
      <c r="T165" s="69"/>
      <c r="U165" s="69"/>
      <c r="V165" s="69"/>
      <c r="W165" s="69"/>
      <c r="X165" s="69">
        <v>67400</v>
      </c>
      <c r="Y165" s="69"/>
      <c r="Z165" s="69">
        <f t="shared" si="16"/>
        <v>24747.450000000012</v>
      </c>
      <c r="AA165" s="60">
        <v>1300.33</v>
      </c>
      <c r="AB165" s="60">
        <f t="shared" si="17"/>
        <v>21.46</v>
      </c>
      <c r="AC165" s="60">
        <v>0</v>
      </c>
      <c r="AD165" s="60">
        <v>5.82</v>
      </c>
      <c r="AE165" s="60">
        <v>7.82</v>
      </c>
      <c r="AF165" s="60">
        <v>3.82</v>
      </c>
      <c r="AG165" s="60">
        <v>4</v>
      </c>
      <c r="AH165" s="25"/>
      <c r="AI165" s="25"/>
      <c r="AJ165" s="25"/>
      <c r="AK165" s="25"/>
      <c r="AL165" s="25"/>
      <c r="AM165" s="25"/>
      <c r="AN165" s="25">
        <v>47377.73</v>
      </c>
      <c r="AO165" s="25"/>
      <c r="AP165" s="25"/>
      <c r="AQ165" s="25">
        <v>57240.03</v>
      </c>
      <c r="AR165" s="25">
        <v>1667.28</v>
      </c>
      <c r="AS165" s="25">
        <v>58630.720000000001</v>
      </c>
      <c r="AT165" s="25">
        <v>59555.26</v>
      </c>
      <c r="AU165" s="25">
        <v>5535.04</v>
      </c>
      <c r="AV165" s="25">
        <v>2538.7370000000001</v>
      </c>
      <c r="AW165" s="25">
        <v>54652.42</v>
      </c>
      <c r="AX165" s="25">
        <v>55632.46</v>
      </c>
      <c r="AY165" s="25">
        <v>6038.44</v>
      </c>
      <c r="AZ165" s="25">
        <v>186.352</v>
      </c>
      <c r="BA165" s="25">
        <v>296052.7</v>
      </c>
      <c r="BB165" s="25">
        <v>283828.59999999998</v>
      </c>
      <c r="BC165" s="25">
        <v>44733.3</v>
      </c>
      <c r="BD165" s="25">
        <v>857.86199999999997</v>
      </c>
      <c r="BE165" s="25">
        <v>92853.63</v>
      </c>
      <c r="BF165" s="25">
        <v>94793.02</v>
      </c>
      <c r="BG165" s="25">
        <v>14808.83</v>
      </c>
      <c r="BH165" s="25">
        <v>136.053</v>
      </c>
      <c r="BI165" s="25">
        <v>10398.89</v>
      </c>
      <c r="BJ165" s="25">
        <v>10856.11</v>
      </c>
      <c r="BK165" s="25">
        <v>933.25</v>
      </c>
      <c r="BL165" s="69">
        <f>SUM(BL207)/AS207*AS165</f>
        <v>62124.057470330248</v>
      </c>
      <c r="BM165" s="69">
        <f>SUM(BM207)/AT207*AT165</f>
        <v>64559.228126244176</v>
      </c>
      <c r="BN165" s="69">
        <f>SUM(BN207)/AU207*AU165</f>
        <v>1961.8980790919834</v>
      </c>
      <c r="BO165" s="25"/>
      <c r="BP165" s="69">
        <f>SUM(BP207)/AW207*AW165</f>
        <v>56349.15550768908</v>
      </c>
      <c r="BQ165" s="69">
        <f>SUM(BQ207)/AX207*AX165</f>
        <v>54359.646894909092</v>
      </c>
      <c r="BR165" s="69">
        <f>SUM(BR207)/AY207*AY165</f>
        <v>2062.7927545374523</v>
      </c>
      <c r="BS165" s="25"/>
      <c r="BT165" s="69">
        <f>SUM(BT207)/BA207*BA165</f>
        <v>289310.700622815</v>
      </c>
      <c r="BU165" s="69">
        <f>SUM(BU207)/BB207*BB165</f>
        <v>317409.24277980305</v>
      </c>
      <c r="BV165" s="85">
        <f>SUM(BV207)/BC207*BC165</f>
        <v>5600.5491625634122</v>
      </c>
      <c r="BW165" s="25"/>
      <c r="BX165" s="60">
        <f>SUM(BX207)/BE207*BE165</f>
        <v>72460.51674896953</v>
      </c>
      <c r="BY165" s="60">
        <f>SUM(BY207)/BF207*BF165</f>
        <v>72615.031876248409</v>
      </c>
      <c r="BZ165" s="25">
        <f>SUM(BZ207)/BG207*BG165</f>
        <v>0</v>
      </c>
      <c r="CA165" s="25"/>
      <c r="CB165" s="69">
        <f>SUM(CB207)/BI207*BI165</f>
        <v>10440.416546063332</v>
      </c>
      <c r="CC165" s="69">
        <f>SUM(CC207)/BJ207*BJ165</f>
        <v>10752.090679193223</v>
      </c>
      <c r="CD165" s="69">
        <f>SUM(CD207)/BK207*BK165</f>
        <v>368.58810481436012</v>
      </c>
      <c r="CE165" s="25"/>
      <c r="CF165" s="25">
        <v>1</v>
      </c>
      <c r="CG165" s="25">
        <v>1</v>
      </c>
      <c r="CH165" s="25">
        <v>0</v>
      </c>
      <c r="CI165" s="25">
        <v>3578.14</v>
      </c>
      <c r="CJ165" s="25">
        <v>1</v>
      </c>
      <c r="CK165" s="25">
        <v>34646.67</v>
      </c>
      <c r="CL165" s="25">
        <v>34646.67</v>
      </c>
    </row>
    <row r="166" spans="1:90">
      <c r="A166" s="5">
        <v>153</v>
      </c>
      <c r="B166" s="5" t="s">
        <v>179</v>
      </c>
      <c r="C166" s="25"/>
      <c r="D166" s="25"/>
      <c r="E166" s="58">
        <v>42370</v>
      </c>
      <c r="F166" s="58">
        <v>42735</v>
      </c>
      <c r="G166" s="34" t="s">
        <v>273</v>
      </c>
      <c r="H166" s="25">
        <v>50400</v>
      </c>
      <c r="I166" s="34"/>
      <c r="J166" s="34" t="s">
        <v>273</v>
      </c>
      <c r="K166" s="69">
        <v>3744.66</v>
      </c>
      <c r="L166" s="70" t="s">
        <v>273</v>
      </c>
      <c r="M166" s="69">
        <f t="shared" si="15"/>
        <v>56896.319999999992</v>
      </c>
      <c r="N166" s="69">
        <v>31351.98</v>
      </c>
      <c r="O166" s="69">
        <v>11766.36</v>
      </c>
      <c r="P166" s="69">
        <v>13777.98</v>
      </c>
      <c r="Q166" s="69">
        <v>53910.47</v>
      </c>
      <c r="R166" s="69">
        <f t="shared" si="18"/>
        <v>53910.47</v>
      </c>
      <c r="S166" s="69"/>
      <c r="T166" s="69"/>
      <c r="U166" s="69"/>
      <c r="V166" s="69"/>
      <c r="W166" s="69"/>
      <c r="X166" s="69">
        <v>49200</v>
      </c>
      <c r="Y166" s="69"/>
      <c r="Z166" s="69">
        <f t="shared" si="16"/>
        <v>6730.5099999999948</v>
      </c>
      <c r="AA166" s="60">
        <v>316.3</v>
      </c>
      <c r="AB166" s="60">
        <f t="shared" si="17"/>
        <v>18.59</v>
      </c>
      <c r="AC166" s="60">
        <v>0</v>
      </c>
      <c r="AD166" s="60">
        <v>3.66</v>
      </c>
      <c r="AE166" s="60">
        <v>8.81</v>
      </c>
      <c r="AF166" s="60">
        <v>3.82</v>
      </c>
      <c r="AG166" s="60">
        <v>2.2999999999999998</v>
      </c>
      <c r="AH166" s="25"/>
      <c r="AI166" s="25"/>
      <c r="AJ166" s="25"/>
      <c r="AK166" s="25"/>
      <c r="AL166" s="25"/>
      <c r="AM166" s="25"/>
      <c r="AN166" s="25">
        <v>1735.66</v>
      </c>
      <c r="AO166" s="25"/>
      <c r="AP166" s="25"/>
      <c r="AQ166" s="25">
        <v>1235.71</v>
      </c>
      <c r="AR166" s="25">
        <v>878.16</v>
      </c>
      <c r="AS166" s="25">
        <v>32245.360000000001</v>
      </c>
      <c r="AT166" s="25">
        <v>32458.31</v>
      </c>
      <c r="AU166" s="25">
        <v>766.13</v>
      </c>
      <c r="AV166" s="25">
        <v>872.471</v>
      </c>
      <c r="AW166" s="25">
        <v>19209.55</v>
      </c>
      <c r="AX166" s="25">
        <v>19433.490000000002</v>
      </c>
      <c r="AY166" s="25">
        <v>416.6</v>
      </c>
      <c r="AZ166" s="25">
        <v>0</v>
      </c>
      <c r="BA166" s="25">
        <v>0</v>
      </c>
      <c r="BB166" s="25">
        <v>0</v>
      </c>
      <c r="BC166" s="25">
        <v>0</v>
      </c>
      <c r="BD166" s="25"/>
      <c r="BE166" s="25"/>
      <c r="BF166" s="25"/>
      <c r="BG166" s="25"/>
      <c r="BH166" s="25">
        <v>29.646000000000001</v>
      </c>
      <c r="BI166" s="25">
        <v>2265.11</v>
      </c>
      <c r="BJ166" s="25">
        <v>2328.17</v>
      </c>
      <c r="BK166" s="25">
        <v>52.98</v>
      </c>
      <c r="BL166" s="69">
        <f>SUM(BL207)/AS207*AS166</f>
        <v>34166.604090679568</v>
      </c>
      <c r="BM166" s="69">
        <f>SUM(BM207)/AT207*AT166</f>
        <v>35185.530881442755</v>
      </c>
      <c r="BN166" s="69">
        <f>SUM(BN207)/AU207*AU166</f>
        <v>271.55521465693857</v>
      </c>
      <c r="BO166" s="25"/>
      <c r="BP166" s="69">
        <f>SUM(BP207)/AW207*AW166</f>
        <v>19805.928450793741</v>
      </c>
      <c r="BQ166" s="69">
        <f>SUM(BQ207)/AX207*AX166</f>
        <v>18988.871862501623</v>
      </c>
      <c r="BR166" s="69">
        <f>SUM(BR207)/AY207*AY166</f>
        <v>142.31481335250541</v>
      </c>
      <c r="BS166" s="25"/>
      <c r="BT166" s="69">
        <f>SUM(BT207)/BA207*BA166</f>
        <v>0</v>
      </c>
      <c r="BU166" s="69">
        <f>SUM(BU207)/BB207*BB166</f>
        <v>0</v>
      </c>
      <c r="BV166" s="85">
        <f>SUM(BV207)/BC207*BC166</f>
        <v>0</v>
      </c>
      <c r="BW166" s="25"/>
      <c r="BX166" s="25">
        <f>SUM(BX207)/BE207*BE166</f>
        <v>0</v>
      </c>
      <c r="BY166" s="25">
        <f>SUM(BY207)/BF207*BF166</f>
        <v>0</v>
      </c>
      <c r="BZ166" s="25">
        <f>SUM(BZ207)/BG207*BG166</f>
        <v>0</v>
      </c>
      <c r="CA166" s="25"/>
      <c r="CB166" s="69">
        <f>SUM(CB207)/BI207*BI166</f>
        <v>2274.1554072264939</v>
      </c>
      <c r="CC166" s="69">
        <f>SUM(CC207)/BJ207*BJ166</f>
        <v>2305.8623168498925</v>
      </c>
      <c r="CD166" s="69">
        <f>SUM(CD207)/BK207*BK166</f>
        <v>20.924508752279451</v>
      </c>
      <c r="CE166" s="25"/>
      <c r="CF166" s="25"/>
      <c r="CG166" s="25"/>
      <c r="CH166" s="25"/>
      <c r="CI166" s="25"/>
      <c r="CJ166" s="25">
        <v>1</v>
      </c>
      <c r="CK166" s="25">
        <v>34646.67</v>
      </c>
      <c r="CL166" s="25">
        <v>0</v>
      </c>
    </row>
    <row r="167" spans="1:90">
      <c r="A167" s="5">
        <v>154</v>
      </c>
      <c r="B167" s="5" t="s">
        <v>181</v>
      </c>
      <c r="C167" s="25"/>
      <c r="D167" s="25"/>
      <c r="E167" s="58">
        <v>42370</v>
      </c>
      <c r="F167" s="58">
        <v>42735</v>
      </c>
      <c r="G167" s="34" t="s">
        <v>273</v>
      </c>
      <c r="H167" s="25">
        <v>37400</v>
      </c>
      <c r="I167" s="34"/>
      <c r="J167" s="34" t="s">
        <v>273</v>
      </c>
      <c r="K167" s="69">
        <v>5919.46</v>
      </c>
      <c r="L167" s="70" t="s">
        <v>273</v>
      </c>
      <c r="M167" s="69">
        <f t="shared" si="15"/>
        <v>48940.86</v>
      </c>
      <c r="N167" s="69">
        <v>23259.119999999999</v>
      </c>
      <c r="O167" s="69">
        <v>11829.72</v>
      </c>
      <c r="P167" s="69">
        <v>13852.02</v>
      </c>
      <c r="Q167" s="69">
        <v>49450.97</v>
      </c>
      <c r="R167" s="69">
        <f t="shared" si="18"/>
        <v>49450.97</v>
      </c>
      <c r="S167" s="69"/>
      <c r="T167" s="69"/>
      <c r="U167" s="69"/>
      <c r="V167" s="69"/>
      <c r="W167" s="69"/>
      <c r="X167" s="69">
        <v>27500</v>
      </c>
      <c r="Y167" s="69"/>
      <c r="Z167" s="69">
        <f t="shared" si="16"/>
        <v>5409.3499999999985</v>
      </c>
      <c r="AA167" s="60">
        <v>318</v>
      </c>
      <c r="AB167" s="60">
        <f t="shared" si="17"/>
        <v>16.05</v>
      </c>
      <c r="AC167" s="60">
        <v>0</v>
      </c>
      <c r="AD167" s="60">
        <v>3.66</v>
      </c>
      <c r="AE167" s="60">
        <v>6.27</v>
      </c>
      <c r="AF167" s="60">
        <v>3.82</v>
      </c>
      <c r="AG167" s="60">
        <v>2.2999999999999998</v>
      </c>
      <c r="AH167" s="25"/>
      <c r="AI167" s="25"/>
      <c r="AJ167" s="25"/>
      <c r="AK167" s="25"/>
      <c r="AL167" s="25"/>
      <c r="AM167" s="25"/>
      <c r="AN167" s="25">
        <v>11058.1</v>
      </c>
      <c r="AO167" s="25"/>
      <c r="AP167" s="25"/>
      <c r="AQ167" s="25">
        <v>3189.72</v>
      </c>
      <c r="AR167" s="25">
        <v>718.55</v>
      </c>
      <c r="AS167" s="25">
        <v>24462.71</v>
      </c>
      <c r="AT167" s="25">
        <v>29026.03</v>
      </c>
      <c r="AU167" s="25">
        <v>1819.57</v>
      </c>
      <c r="AV167" s="25">
        <v>713.33100000000002</v>
      </c>
      <c r="AW167" s="25">
        <v>15169.03</v>
      </c>
      <c r="AX167" s="25">
        <v>18329.57</v>
      </c>
      <c r="AY167" s="25">
        <v>1015.36</v>
      </c>
      <c r="AZ167" s="25">
        <v>0</v>
      </c>
      <c r="BA167" s="25">
        <v>0</v>
      </c>
      <c r="BB167" s="25">
        <v>0</v>
      </c>
      <c r="BC167" s="25">
        <v>0</v>
      </c>
      <c r="BD167" s="25"/>
      <c r="BE167" s="25"/>
      <c r="BF167" s="25"/>
      <c r="BG167" s="25"/>
      <c r="BH167" s="25">
        <v>36.93</v>
      </c>
      <c r="BI167" s="25">
        <v>2823.05</v>
      </c>
      <c r="BJ167" s="25">
        <v>2967.57</v>
      </c>
      <c r="BK167" s="25">
        <v>354.79</v>
      </c>
      <c r="BL167" s="69">
        <f>SUM(BL207)/AS207*AS167</f>
        <v>25920.247984674628</v>
      </c>
      <c r="BM167" s="69">
        <f>SUM(BM207)/AT207*AT167</f>
        <v>31464.862925108668</v>
      </c>
      <c r="BN167" s="69">
        <f>SUM(BN207)/AU207*AU167</f>
        <v>644.94762237913369</v>
      </c>
      <c r="BO167" s="25"/>
      <c r="BP167" s="69">
        <f>SUM(BP207)/AW207*AW167</f>
        <v>15639.966727380068</v>
      </c>
      <c r="BQ167" s="69">
        <f>SUM(BQ207)/AX207*AX167</f>
        <v>17910.208409542178</v>
      </c>
      <c r="BR167" s="69">
        <f>SUM(BR207)/AY207*AY167</f>
        <v>346.85734250023978</v>
      </c>
      <c r="BS167" s="25"/>
      <c r="BT167" s="69">
        <f>SUM(BT207)/BA207*BA167</f>
        <v>0</v>
      </c>
      <c r="BU167" s="69">
        <f>SUM(BU207)/BB207*BB167</f>
        <v>0</v>
      </c>
      <c r="BV167" s="85">
        <f>SUM(BV207)/BC207*BC167</f>
        <v>0</v>
      </c>
      <c r="BW167" s="25"/>
      <c r="BX167" s="25">
        <f>SUM(BX207)/BE207*BE167</f>
        <v>0</v>
      </c>
      <c r="BY167" s="25">
        <f>SUM(BY207)/BF207*BF167</f>
        <v>0</v>
      </c>
      <c r="BZ167" s="25">
        <f>SUM(BZ207)/BG207*BG167</f>
        <v>0</v>
      </c>
      <c r="CA167" s="25"/>
      <c r="CB167" s="69">
        <f>SUM(CB207)/BI207*BI167</f>
        <v>2834.3234643663022</v>
      </c>
      <c r="CC167" s="69">
        <f>SUM(CC207)/BJ207*BJ167</f>
        <v>2939.135817235956</v>
      </c>
      <c r="CD167" s="69">
        <f>SUM(CD207)/BK207*BK167</f>
        <v>140.12469724841878</v>
      </c>
      <c r="CE167" s="25"/>
      <c r="CF167" s="25"/>
      <c r="CG167" s="25"/>
      <c r="CH167" s="25"/>
      <c r="CI167" s="25"/>
      <c r="CJ167" s="25">
        <v>2</v>
      </c>
      <c r="CK167" s="25">
        <v>19514.52</v>
      </c>
      <c r="CL167" s="25">
        <v>19514.580000000002</v>
      </c>
    </row>
    <row r="168" spans="1:90">
      <c r="A168" s="5">
        <v>155</v>
      </c>
      <c r="B168" s="5" t="s">
        <v>182</v>
      </c>
      <c r="C168" s="25"/>
      <c r="D168" s="25"/>
      <c r="E168" s="58">
        <v>42370</v>
      </c>
      <c r="F168" s="58">
        <v>42735</v>
      </c>
      <c r="G168" s="34" t="s">
        <v>273</v>
      </c>
      <c r="H168" s="25">
        <v>33700</v>
      </c>
      <c r="I168" s="34"/>
      <c r="J168" s="34" t="s">
        <v>273</v>
      </c>
      <c r="K168" s="69">
        <v>7984.94</v>
      </c>
      <c r="L168" s="70" t="s">
        <v>273</v>
      </c>
      <c r="M168" s="69">
        <f t="shared" si="15"/>
        <v>51525.18</v>
      </c>
      <c r="N168" s="69">
        <v>22954.62</v>
      </c>
      <c r="O168" s="69">
        <v>14888.34</v>
      </c>
      <c r="P168" s="69">
        <v>13682.22</v>
      </c>
      <c r="Q168" s="69">
        <v>57954.8</v>
      </c>
      <c r="R168" s="69">
        <f t="shared" si="18"/>
        <v>57954.8</v>
      </c>
      <c r="S168" s="69"/>
      <c r="T168" s="69"/>
      <c r="U168" s="69"/>
      <c r="V168" s="69"/>
      <c r="W168" s="69"/>
      <c r="X168" s="69">
        <v>32900</v>
      </c>
      <c r="Y168" s="69"/>
      <c r="Z168" s="69">
        <f t="shared" si="16"/>
        <v>1555.3199999999997</v>
      </c>
      <c r="AA168" s="60">
        <v>314.10000000000002</v>
      </c>
      <c r="AB168" s="60">
        <f t="shared" si="17"/>
        <v>18.009999999999998</v>
      </c>
      <c r="AC168" s="60">
        <v>0</v>
      </c>
      <c r="AD168" s="60">
        <v>3.65</v>
      </c>
      <c r="AE168" s="60">
        <v>6.54</v>
      </c>
      <c r="AF168" s="60">
        <v>3.82</v>
      </c>
      <c r="AG168" s="60">
        <v>4</v>
      </c>
      <c r="AH168" s="25"/>
      <c r="AI168" s="25"/>
      <c r="AJ168" s="25"/>
      <c r="AK168" s="25"/>
      <c r="AL168" s="25"/>
      <c r="AM168" s="25"/>
      <c r="AN168" s="25">
        <v>10811.81</v>
      </c>
      <c r="AO168" s="25"/>
      <c r="AP168" s="25"/>
      <c r="AQ168" s="25">
        <v>425.83</v>
      </c>
      <c r="AR168" s="25">
        <v>507.33</v>
      </c>
      <c r="AS168" s="25">
        <v>17004.22</v>
      </c>
      <c r="AT168" s="25">
        <v>23121.040000000001</v>
      </c>
      <c r="AU168" s="25">
        <v>209.58</v>
      </c>
      <c r="AV168" s="25">
        <v>501.66500000000002</v>
      </c>
      <c r="AW168" s="25">
        <v>10590.83</v>
      </c>
      <c r="AX168" s="25">
        <v>14502.77</v>
      </c>
      <c r="AY168" s="25">
        <v>101.9</v>
      </c>
      <c r="AZ168" s="25">
        <v>0</v>
      </c>
      <c r="BA168" s="25">
        <v>0</v>
      </c>
      <c r="BB168" s="25">
        <v>0</v>
      </c>
      <c r="BC168" s="25">
        <v>0</v>
      </c>
      <c r="BD168" s="25"/>
      <c r="BE168" s="25"/>
      <c r="BF168" s="25"/>
      <c r="BG168" s="25"/>
      <c r="BH168" s="25">
        <v>34.927999999999997</v>
      </c>
      <c r="BI168" s="25">
        <v>2667.84</v>
      </c>
      <c r="BJ168" s="25">
        <v>3025.06</v>
      </c>
      <c r="BK168" s="25">
        <v>114.35</v>
      </c>
      <c r="BL168" s="69">
        <f>SUM(BL207)/AS207*AS168</f>
        <v>18017.365990356917</v>
      </c>
      <c r="BM168" s="69">
        <f>SUM(BM207)/AT207*AT168</f>
        <v>25063.722261912997</v>
      </c>
      <c r="BN168" s="69">
        <f>SUM(BN207)/AU207*AU168</f>
        <v>74.285750313655896</v>
      </c>
      <c r="BO168" s="25"/>
      <c r="BP168" s="69">
        <f>SUM(BP207)/AW207*AW168</f>
        <v>10919.632225352487</v>
      </c>
      <c r="BQ168" s="69">
        <f>SUM(BQ207)/AX207*AX168</f>
        <v>14170.961632796407</v>
      </c>
      <c r="BR168" s="69">
        <f>SUM(BR207)/AY207*AY168</f>
        <v>34.810080366347336</v>
      </c>
      <c r="BS168" s="25"/>
      <c r="BT168" s="69">
        <f>SUM(BT207)/BA207*BA168</f>
        <v>0</v>
      </c>
      <c r="BU168" s="69">
        <f>SUM(BU207)/BB207*BB168</f>
        <v>0</v>
      </c>
      <c r="BV168" s="85">
        <f>SUM(BV207)/BC207*BC168</f>
        <v>0</v>
      </c>
      <c r="BW168" s="25"/>
      <c r="BX168" s="25">
        <f>SUM(BX207)/BE207*BE168</f>
        <v>0</v>
      </c>
      <c r="BY168" s="25">
        <f>SUM(BY207)/BF207*BF168</f>
        <v>0</v>
      </c>
      <c r="BZ168" s="25">
        <f>SUM(BZ207)/BG207*BG168</f>
        <v>0</v>
      </c>
      <c r="CA168" s="25"/>
      <c r="CB168" s="69">
        <f>SUM(CB207)/BI207*BI168</f>
        <v>2678.4936544428879</v>
      </c>
      <c r="CC168" s="69">
        <f>SUM(CC207)/BJ207*BJ168</f>
        <v>2996.0749688424539</v>
      </c>
      <c r="CD168" s="69">
        <f>SUM(CD207)/BK207*BK168</f>
        <v>45.162657150304931</v>
      </c>
      <c r="CE168" s="25"/>
      <c r="CF168" s="25"/>
      <c r="CG168" s="25"/>
      <c r="CH168" s="25"/>
      <c r="CI168" s="25"/>
      <c r="CJ168" s="25">
        <v>1</v>
      </c>
      <c r="CK168" s="25">
        <v>12565.86</v>
      </c>
      <c r="CL168" s="25">
        <v>6475.23</v>
      </c>
    </row>
    <row r="169" spans="1:90">
      <c r="A169" s="5">
        <v>156</v>
      </c>
      <c r="B169" s="5" t="s">
        <v>183</v>
      </c>
      <c r="C169" s="25"/>
      <c r="D169" s="25"/>
      <c r="E169" s="58">
        <v>42370</v>
      </c>
      <c r="F169" s="58">
        <v>42735</v>
      </c>
      <c r="G169" s="34" t="s">
        <v>273</v>
      </c>
      <c r="H169" s="25">
        <v>21400</v>
      </c>
      <c r="I169" s="34"/>
      <c r="J169" s="34" t="s">
        <v>273</v>
      </c>
      <c r="K169" s="69">
        <v>5666.47</v>
      </c>
      <c r="L169" s="70" t="s">
        <v>273</v>
      </c>
      <c r="M169" s="69">
        <f t="shared" si="15"/>
        <v>52818.66</v>
      </c>
      <c r="N169" s="69">
        <v>27153.06</v>
      </c>
      <c r="O169" s="69">
        <v>11822.16</v>
      </c>
      <c r="P169" s="69">
        <v>13843.44</v>
      </c>
      <c r="Q169" s="69">
        <v>46364.42</v>
      </c>
      <c r="R169" s="69">
        <f t="shared" si="18"/>
        <v>46364.42</v>
      </c>
      <c r="S169" s="69"/>
      <c r="T169" s="69"/>
      <c r="U169" s="69"/>
      <c r="V169" s="69"/>
      <c r="W169" s="69"/>
      <c r="X169" s="69">
        <v>19000</v>
      </c>
      <c r="Y169" s="69"/>
      <c r="Z169" s="69">
        <f t="shared" si="16"/>
        <v>12120.710000000006</v>
      </c>
      <c r="AA169" s="60">
        <v>317.8</v>
      </c>
      <c r="AB169" s="60">
        <f t="shared" si="17"/>
        <v>15.350000000000001</v>
      </c>
      <c r="AC169" s="60">
        <v>0</v>
      </c>
      <c r="AD169" s="60">
        <v>3.66</v>
      </c>
      <c r="AE169" s="60">
        <v>5.57</v>
      </c>
      <c r="AF169" s="60">
        <v>3.82</v>
      </c>
      <c r="AG169" s="60">
        <v>2.2999999999999998</v>
      </c>
      <c r="AH169" s="25"/>
      <c r="AI169" s="25"/>
      <c r="AJ169" s="25"/>
      <c r="AK169" s="25"/>
      <c r="AL169" s="25"/>
      <c r="AM169" s="25"/>
      <c r="AN169" s="25">
        <v>2550.3200000000002</v>
      </c>
      <c r="AO169" s="25"/>
      <c r="AP169" s="25"/>
      <c r="AQ169" s="25">
        <v>9841.0400000000009</v>
      </c>
      <c r="AR169" s="25">
        <v>388.67</v>
      </c>
      <c r="AS169" s="25">
        <v>13543.25</v>
      </c>
      <c r="AT169" s="25">
        <v>9303.5400000000009</v>
      </c>
      <c r="AU169" s="25">
        <v>5633.26</v>
      </c>
      <c r="AV169" s="25">
        <v>384.815</v>
      </c>
      <c r="AW169" s="25">
        <v>8268.69</v>
      </c>
      <c r="AX169" s="25">
        <v>5744.25</v>
      </c>
      <c r="AY169" s="25">
        <v>3436.16</v>
      </c>
      <c r="AZ169" s="25">
        <v>0</v>
      </c>
      <c r="BA169" s="25">
        <v>0</v>
      </c>
      <c r="BB169" s="25">
        <v>0</v>
      </c>
      <c r="BC169" s="25">
        <v>0</v>
      </c>
      <c r="BD169" s="25"/>
      <c r="BE169" s="25"/>
      <c r="BF169" s="25"/>
      <c r="BG169" s="25"/>
      <c r="BH169" s="25">
        <v>34.884</v>
      </c>
      <c r="BI169" s="25">
        <v>2666.58</v>
      </c>
      <c r="BJ169" s="25">
        <v>2140.0100000000002</v>
      </c>
      <c r="BK169" s="25">
        <v>771.62</v>
      </c>
      <c r="BL169" s="69">
        <f>SUM(BL207)/AS207*AS169</f>
        <v>14350.184362993499</v>
      </c>
      <c r="BM169" s="69">
        <f>SUM(BM207)/AT207*AT169</f>
        <v>10085.244548367982</v>
      </c>
      <c r="BN169" s="69">
        <f>SUM(BN207)/AU207*AU169</f>
        <v>1996.712214008518</v>
      </c>
      <c r="BO169" s="25"/>
      <c r="BP169" s="69">
        <f>SUM(BP207)/AW207*AW169</f>
        <v>8525.3992166289008</v>
      </c>
      <c r="BQ169" s="69">
        <f>SUM(BQ207)/AX207*AX169</f>
        <v>5612.8275053104171</v>
      </c>
      <c r="BR169" s="69">
        <f>SUM(BR207)/AY207*AY169</f>
        <v>1173.8273380925227</v>
      </c>
      <c r="BS169" s="25"/>
      <c r="BT169" s="69">
        <f>SUM(BT207)/BA207*BA169</f>
        <v>0</v>
      </c>
      <c r="BU169" s="69">
        <f>SUM(BU207)/BB207*BB169</f>
        <v>0</v>
      </c>
      <c r="BV169" s="85">
        <f>SUM(BV207)/BC207*BC169</f>
        <v>0</v>
      </c>
      <c r="BW169" s="25"/>
      <c r="BX169" s="25">
        <f>SUM(BX207)/BE207*BE169</f>
        <v>0</v>
      </c>
      <c r="BY169" s="25">
        <f>SUM(BY207)/BF207*BF169</f>
        <v>0</v>
      </c>
      <c r="BZ169" s="25">
        <f>SUM(BZ207)/BG207*BG169</f>
        <v>0</v>
      </c>
      <c r="CA169" s="25"/>
      <c r="CB169" s="69">
        <f>SUM(CB207)/BI207*BI169</f>
        <v>2677.2286228050843</v>
      </c>
      <c r="CC169" s="69">
        <f>SUM(CC207)/BJ207*BJ169</f>
        <v>2119.5051979374098</v>
      </c>
      <c r="CD169" s="69">
        <f>SUM(CD207)/BK207*BK169</f>
        <v>304.75216012521463</v>
      </c>
      <c r="CE169" s="25"/>
      <c r="CF169" s="25"/>
      <c r="CG169" s="25"/>
      <c r="CH169" s="25"/>
      <c r="CI169" s="25"/>
      <c r="CJ169" s="25">
        <v>1</v>
      </c>
      <c r="CK169" s="25">
        <v>5416.14</v>
      </c>
      <c r="CL169" s="25">
        <v>4566.51</v>
      </c>
    </row>
    <row r="170" spans="1:90">
      <c r="A170" s="5">
        <v>157</v>
      </c>
      <c r="B170" s="5" t="s">
        <v>184</v>
      </c>
      <c r="C170" s="25"/>
      <c r="D170" s="25"/>
      <c r="E170" s="58">
        <v>42370</v>
      </c>
      <c r="F170" s="58">
        <v>42735</v>
      </c>
      <c r="G170" s="34" t="s">
        <v>273</v>
      </c>
      <c r="H170" s="25">
        <v>-9400</v>
      </c>
      <c r="I170" s="34"/>
      <c r="J170" s="34" t="s">
        <v>273</v>
      </c>
      <c r="K170" s="69">
        <v>3072.56</v>
      </c>
      <c r="L170" s="70" t="s">
        <v>273</v>
      </c>
      <c r="M170" s="69">
        <f>SUM(N170:P170)</f>
        <v>58339.460000000006</v>
      </c>
      <c r="N170" s="69">
        <v>30395.14</v>
      </c>
      <c r="O170" s="69">
        <v>14562.3</v>
      </c>
      <c r="P170" s="69">
        <v>13382.02</v>
      </c>
      <c r="Q170" s="69">
        <v>56899.63</v>
      </c>
      <c r="R170" s="69">
        <f>SUM(Q170)</f>
        <v>56899.63</v>
      </c>
      <c r="S170" s="69"/>
      <c r="T170" s="69"/>
      <c r="U170" s="69"/>
      <c r="V170" s="69"/>
      <c r="W170" s="69"/>
      <c r="X170" s="69">
        <v>-3100</v>
      </c>
      <c r="Y170" s="69"/>
      <c r="Z170" s="69">
        <f t="shared" si="16"/>
        <v>4512.3900000000067</v>
      </c>
      <c r="AA170" s="60">
        <v>307.39999999999998</v>
      </c>
      <c r="AB170" s="60">
        <f t="shared" si="17"/>
        <v>20.34</v>
      </c>
      <c r="AC170" s="60">
        <v>0</v>
      </c>
      <c r="AD170" s="60">
        <v>3.65</v>
      </c>
      <c r="AE170" s="60">
        <v>8.8699999999999992</v>
      </c>
      <c r="AF170" s="60">
        <v>3.82</v>
      </c>
      <c r="AG170" s="60">
        <v>4</v>
      </c>
      <c r="AH170" s="25"/>
      <c r="AI170" s="25"/>
      <c r="AJ170" s="25"/>
      <c r="AK170" s="25"/>
      <c r="AL170" s="25"/>
      <c r="AM170" s="25"/>
      <c r="AN170" s="25">
        <v>2310.0100000000002</v>
      </c>
      <c r="AO170" s="25"/>
      <c r="AP170" s="25"/>
      <c r="AQ170" s="25">
        <v>3449.55</v>
      </c>
      <c r="AR170" s="25">
        <v>689.24</v>
      </c>
      <c r="AS170" s="25">
        <v>24128.54</v>
      </c>
      <c r="AT170" s="25">
        <v>23393.29</v>
      </c>
      <c r="AU170" s="25">
        <v>2038.35</v>
      </c>
      <c r="AV170" s="25">
        <v>683.58399999999995</v>
      </c>
      <c r="AW170" s="25">
        <v>14720.92</v>
      </c>
      <c r="AX170" s="25">
        <v>14428.25</v>
      </c>
      <c r="AY170" s="25">
        <v>1145.19</v>
      </c>
      <c r="AZ170" s="25">
        <v>0</v>
      </c>
      <c r="BA170" s="25">
        <v>0</v>
      </c>
      <c r="BB170" s="25">
        <v>0</v>
      </c>
      <c r="BC170" s="25">
        <v>0</v>
      </c>
      <c r="BD170" s="25"/>
      <c r="BE170" s="25"/>
      <c r="BF170" s="25"/>
      <c r="BG170" s="25"/>
      <c r="BH170" s="25">
        <v>45.249000000000002</v>
      </c>
      <c r="BI170" s="25">
        <v>3460.47</v>
      </c>
      <c r="BJ170" s="25">
        <v>3348.85</v>
      </c>
      <c r="BK170" s="25">
        <v>266.01</v>
      </c>
      <c r="BL170" s="69">
        <f>SUM(BL207)/AS207*AS170</f>
        <v>25566.167456841096</v>
      </c>
      <c r="BM170" s="69">
        <f>SUM(BM207)/AT207*AT170</f>
        <v>25358.847324877544</v>
      </c>
      <c r="BN170" s="69">
        <f>SUM(BN207)/AU207*AU170</f>
        <v>722.49431793033909</v>
      </c>
      <c r="BO170" s="25"/>
      <c r="BP170" s="69">
        <f>SUM(BP207)/AW207*AW170</f>
        <v>15177.944733211272</v>
      </c>
      <c r="BQ170" s="69">
        <f>SUM(BQ207)/AX207*AX170</f>
        <v>14098.146573268055</v>
      </c>
      <c r="BR170" s="69">
        <f>SUM(BR207)/AY207*AY170</f>
        <v>391.20859602293729</v>
      </c>
      <c r="BS170" s="25"/>
      <c r="BT170" s="69">
        <f>SUM(BT207)/BA207*BA170</f>
        <v>0</v>
      </c>
      <c r="BU170" s="69">
        <f>SUM(BU207)/BB207*BB170</f>
        <v>0</v>
      </c>
      <c r="BV170" s="85">
        <f>SUM(BV207)/BC207*BC170</f>
        <v>0</v>
      </c>
      <c r="BW170" s="25"/>
      <c r="BX170" s="25">
        <f>SUM(BX207)/BE207*BE170</f>
        <v>0</v>
      </c>
      <c r="BY170" s="25">
        <f>SUM(BY207)/BF207*BF170</f>
        <v>0</v>
      </c>
      <c r="BZ170" s="25">
        <f>SUM(BZ207)/BG207*BG170</f>
        <v>0</v>
      </c>
      <c r="CA170" s="25"/>
      <c r="CB170" s="69">
        <f>SUM(CB207)/BI207*BI170</f>
        <v>3474.2889140240718</v>
      </c>
      <c r="CC170" s="69">
        <f>SUM(CC207)/BJ207*BJ170</f>
        <v>3316.762530134295</v>
      </c>
      <c r="CD170" s="69">
        <f>SUM(CD207)/BK207*BK170</f>
        <v>105.06093947138272</v>
      </c>
      <c r="CE170" s="25"/>
      <c r="CF170" s="25"/>
      <c r="CG170" s="25"/>
      <c r="CH170" s="25"/>
      <c r="CI170" s="25"/>
      <c r="CJ170" s="25"/>
      <c r="CK170" s="25"/>
      <c r="CL170" s="25"/>
    </row>
    <row r="171" spans="1:90">
      <c r="A171" s="5">
        <v>158</v>
      </c>
      <c r="B171" s="5" t="s">
        <v>185</v>
      </c>
      <c r="C171" s="25"/>
      <c r="D171" s="25"/>
      <c r="E171" s="58">
        <v>42370</v>
      </c>
      <c r="F171" s="58">
        <v>42735</v>
      </c>
      <c r="G171" s="34" t="s">
        <v>273</v>
      </c>
      <c r="H171" s="25">
        <v>9000</v>
      </c>
      <c r="I171" s="34"/>
      <c r="J171" s="34" t="s">
        <v>273</v>
      </c>
      <c r="K171" s="69">
        <v>4237.21</v>
      </c>
      <c r="L171" s="70" t="s">
        <v>273</v>
      </c>
      <c r="M171" s="69">
        <f t="shared" ref="M171:M190" si="19">SUM(N171:P171)</f>
        <v>53460.9</v>
      </c>
      <c r="N171" s="69">
        <v>23817.06</v>
      </c>
      <c r="O171" s="69">
        <v>15447.66</v>
      </c>
      <c r="P171" s="69">
        <v>14196.18</v>
      </c>
      <c r="Q171" s="69">
        <v>54016.11</v>
      </c>
      <c r="R171" s="69">
        <f t="shared" ref="R171:R190" si="20">SUM(Q171)</f>
        <v>54016.11</v>
      </c>
      <c r="S171" s="69"/>
      <c r="T171" s="69"/>
      <c r="U171" s="69"/>
      <c r="V171" s="69"/>
      <c r="W171" s="69"/>
      <c r="X171" s="69">
        <v>20400</v>
      </c>
      <c r="Y171" s="69"/>
      <c r="Z171" s="69">
        <f t="shared" si="16"/>
        <v>3682</v>
      </c>
      <c r="AA171" s="60">
        <v>325.89999999999998</v>
      </c>
      <c r="AB171" s="60">
        <f t="shared" si="17"/>
        <v>18.64</v>
      </c>
      <c r="AC171" s="60">
        <v>0</v>
      </c>
      <c r="AD171" s="60">
        <v>3.65</v>
      </c>
      <c r="AE171" s="60">
        <v>7.17</v>
      </c>
      <c r="AF171" s="60">
        <v>3.82</v>
      </c>
      <c r="AG171" s="60">
        <v>4</v>
      </c>
      <c r="AH171" s="25"/>
      <c r="AI171" s="25"/>
      <c r="AJ171" s="25"/>
      <c r="AK171" s="25"/>
      <c r="AL171" s="25"/>
      <c r="AM171" s="25"/>
      <c r="AN171" s="25">
        <v>7660.65</v>
      </c>
      <c r="AO171" s="25"/>
      <c r="AP171" s="25"/>
      <c r="AQ171" s="25">
        <v>4025.06</v>
      </c>
      <c r="AR171" s="25">
        <v>1117.27</v>
      </c>
      <c r="AS171" s="25">
        <v>38326.639999999999</v>
      </c>
      <c r="AT171" s="25">
        <v>40268.959999999999</v>
      </c>
      <c r="AU171" s="25">
        <v>2452.75</v>
      </c>
      <c r="AV171" s="25">
        <v>1110.154</v>
      </c>
      <c r="AW171" s="25">
        <v>23689.54</v>
      </c>
      <c r="AX171" s="25">
        <v>25173.19</v>
      </c>
      <c r="AY171" s="25">
        <v>1375.27</v>
      </c>
      <c r="AZ171" s="25">
        <v>0</v>
      </c>
      <c r="BA171" s="25">
        <v>0</v>
      </c>
      <c r="BB171" s="25">
        <v>0</v>
      </c>
      <c r="BC171" s="25">
        <v>0</v>
      </c>
      <c r="BD171" s="25"/>
      <c r="BE171" s="25"/>
      <c r="BF171" s="25"/>
      <c r="BG171" s="25"/>
      <c r="BH171" s="25">
        <v>43.091999999999999</v>
      </c>
      <c r="BI171" s="25">
        <v>3293.94</v>
      </c>
      <c r="BJ171" s="25">
        <v>3503.56</v>
      </c>
      <c r="BK171" s="25">
        <v>197.04</v>
      </c>
      <c r="BL171" s="69">
        <f>SUM(BL207)/AS207*AS171</f>
        <v>40610.219113881903</v>
      </c>
      <c r="BM171" s="69">
        <f>SUM(BM207)/AT207*AT171</f>
        <v>43652.449423385973</v>
      </c>
      <c r="BN171" s="69">
        <f>SUM(BN207)/AU207*AU171</f>
        <v>869.37863384778836</v>
      </c>
      <c r="BO171" s="25"/>
      <c r="BP171" s="69">
        <f>SUM(BP207)/AW207*AW171</f>
        <v>24425.003931493258</v>
      </c>
      <c r="BQ171" s="69">
        <f>SUM(BQ207)/AX207*AX171</f>
        <v>24597.253467102779</v>
      </c>
      <c r="BR171" s="69">
        <f>SUM(BR207)/AY207*AY171</f>
        <v>469.80627306601082</v>
      </c>
      <c r="BS171" s="25"/>
      <c r="BT171" s="69">
        <f>SUM(BT207)/BA207*BA171</f>
        <v>0</v>
      </c>
      <c r="BU171" s="69">
        <f>SUM(BU207)/BB207*BB171</f>
        <v>0</v>
      </c>
      <c r="BV171" s="85">
        <f>SUM(BV207)/BC207*BC171</f>
        <v>0</v>
      </c>
      <c r="BW171" s="25"/>
      <c r="BX171" s="25">
        <f>SUM(BX207)/BE207*BE171</f>
        <v>0</v>
      </c>
      <c r="BY171" s="25">
        <f>SUM(BY207)/BF207*BF171</f>
        <v>0</v>
      </c>
      <c r="BZ171" s="25">
        <f>SUM(BZ207)/BG207*BG171</f>
        <v>0</v>
      </c>
      <c r="CA171" s="25"/>
      <c r="CB171" s="69">
        <f>SUM(CB207)/BI207*BI171</f>
        <v>3307.093899227692</v>
      </c>
      <c r="CC171" s="69">
        <f>SUM(CC207)/BJ207*BJ171</f>
        <v>3469.9901548523558</v>
      </c>
      <c r="CD171" s="69">
        <f>SUM(CD207)/BK207*BK171</f>
        <v>77.821162788772043</v>
      </c>
      <c r="CE171" s="25"/>
      <c r="CF171" s="25"/>
      <c r="CG171" s="25"/>
      <c r="CH171" s="25"/>
      <c r="CI171" s="25"/>
      <c r="CJ171" s="25"/>
      <c r="CK171" s="25"/>
      <c r="CL171" s="25"/>
    </row>
    <row r="172" spans="1:90">
      <c r="A172" s="5">
        <v>159</v>
      </c>
      <c r="B172" s="5" t="s">
        <v>186</v>
      </c>
      <c r="C172" s="25"/>
      <c r="D172" s="25"/>
      <c r="E172" s="58">
        <v>42370</v>
      </c>
      <c r="F172" s="58">
        <v>42735</v>
      </c>
      <c r="G172" s="34" t="s">
        <v>273</v>
      </c>
      <c r="H172" s="25">
        <v>-2500</v>
      </c>
      <c r="I172" s="34"/>
      <c r="J172" s="34" t="s">
        <v>273</v>
      </c>
      <c r="K172" s="69">
        <v>4686.54</v>
      </c>
      <c r="L172" s="70" t="s">
        <v>273</v>
      </c>
      <c r="M172" s="69">
        <f t="shared" si="19"/>
        <v>61223.88</v>
      </c>
      <c r="N172" s="69">
        <v>31898.34</v>
      </c>
      <c r="O172" s="69">
        <v>15281.76</v>
      </c>
      <c r="P172" s="69">
        <v>14043.78</v>
      </c>
      <c r="Q172" s="69">
        <v>58488.25</v>
      </c>
      <c r="R172" s="69">
        <f t="shared" si="20"/>
        <v>58488.25</v>
      </c>
      <c r="S172" s="69"/>
      <c r="T172" s="69"/>
      <c r="U172" s="69"/>
      <c r="V172" s="69"/>
      <c r="W172" s="69"/>
      <c r="X172" s="69">
        <v>8500</v>
      </c>
      <c r="Y172" s="69"/>
      <c r="Z172" s="69">
        <f t="shared" si="16"/>
        <v>7422.1699999999983</v>
      </c>
      <c r="AA172" s="60">
        <v>322.39999999999998</v>
      </c>
      <c r="AB172" s="60">
        <f t="shared" si="17"/>
        <v>19.25</v>
      </c>
      <c r="AC172" s="60">
        <v>0</v>
      </c>
      <c r="AD172" s="60">
        <v>3.65</v>
      </c>
      <c r="AE172" s="60">
        <v>7.78</v>
      </c>
      <c r="AF172" s="60">
        <v>3.82</v>
      </c>
      <c r="AG172" s="60">
        <v>4</v>
      </c>
      <c r="AH172" s="25"/>
      <c r="AI172" s="25"/>
      <c r="AJ172" s="25"/>
      <c r="AK172" s="25"/>
      <c r="AL172" s="25"/>
      <c r="AM172" s="25"/>
      <c r="AN172" s="25">
        <v>3630.37</v>
      </c>
      <c r="AO172" s="25"/>
      <c r="AP172" s="25"/>
      <c r="AQ172" s="25">
        <v>5565</v>
      </c>
      <c r="AR172" s="25">
        <v>944.45</v>
      </c>
      <c r="AS172" s="25">
        <v>34015.39</v>
      </c>
      <c r="AT172" s="25">
        <v>32741.82</v>
      </c>
      <c r="AU172" s="25">
        <v>3318.48</v>
      </c>
      <c r="AV172" s="25">
        <v>940.63</v>
      </c>
      <c r="AW172" s="25">
        <v>20526.04</v>
      </c>
      <c r="AX172" s="25">
        <v>19937.63</v>
      </c>
      <c r="AY172" s="25">
        <v>1926.26</v>
      </c>
      <c r="AZ172" s="25">
        <v>0</v>
      </c>
      <c r="BA172" s="25">
        <v>0</v>
      </c>
      <c r="BB172" s="25">
        <v>0</v>
      </c>
      <c r="BC172" s="25">
        <v>0</v>
      </c>
      <c r="BD172" s="25"/>
      <c r="BE172" s="25"/>
      <c r="BF172" s="25"/>
      <c r="BG172" s="25"/>
      <c r="BH172" s="25">
        <v>43.274000000000001</v>
      </c>
      <c r="BI172" s="25">
        <v>3307.92</v>
      </c>
      <c r="BJ172" s="25">
        <v>3235.27</v>
      </c>
      <c r="BK172" s="25">
        <v>320.26</v>
      </c>
      <c r="BL172" s="69">
        <f>SUM(BL207)/AS207*AS172</f>
        <v>36042.096075840396</v>
      </c>
      <c r="BM172" s="69">
        <f>SUM(BM207)/AT207*AT172</f>
        <v>35492.86203516573</v>
      </c>
      <c r="BN172" s="69">
        <f>SUM(BN207)/AU207*AU172</f>
        <v>1176.2371252068938</v>
      </c>
      <c r="BO172" s="25"/>
      <c r="BP172" s="69">
        <f>SUM(BP207)/AW207*AW172</f>
        <v>21163.290114455067</v>
      </c>
      <c r="BQ172" s="69">
        <f>SUM(BQ207)/AX207*AX172</f>
        <v>19481.477661087545</v>
      </c>
      <c r="BR172" s="69">
        <f>SUM(BR207)/AY207*AY172</f>
        <v>658.03008249735251</v>
      </c>
      <c r="BS172" s="25"/>
      <c r="BT172" s="69">
        <f>SUM(BT207)/BA207*BA172</f>
        <v>0</v>
      </c>
      <c r="BU172" s="69">
        <f>SUM(BU207)/BB207*BB172</f>
        <v>0</v>
      </c>
      <c r="BV172" s="85">
        <f>SUM(BV207)/BC207*BC172</f>
        <v>0</v>
      </c>
      <c r="BW172" s="25"/>
      <c r="BX172" s="25">
        <f>SUM(BX207)/BE207*BE172</f>
        <v>0</v>
      </c>
      <c r="BY172" s="25">
        <f>SUM(BY207)/BF207*BF172</f>
        <v>0</v>
      </c>
      <c r="BZ172" s="25">
        <f>SUM(BZ207)/BG207*BG172</f>
        <v>0</v>
      </c>
      <c r="CA172" s="25"/>
      <c r="CB172" s="69">
        <f>SUM(CB207)/BI207*BI172</f>
        <v>3321.1297264471323</v>
      </c>
      <c r="CC172" s="69">
        <f>SUM(CC207)/BJ207*BJ172</f>
        <v>3204.2708126274933</v>
      </c>
      <c r="CD172" s="69">
        <f>SUM(CD207)/BK207*BK172</f>
        <v>126.48703610805997</v>
      </c>
      <c r="CE172" s="25"/>
      <c r="CF172" s="25"/>
      <c r="CG172" s="25"/>
      <c r="CH172" s="25"/>
      <c r="CI172" s="25"/>
      <c r="CJ172" s="25">
        <v>1</v>
      </c>
      <c r="CK172" s="25">
        <v>6544.11</v>
      </c>
      <c r="CL172" s="25">
        <v>6544.71</v>
      </c>
    </row>
    <row r="173" spans="1:90">
      <c r="A173" s="5">
        <v>160</v>
      </c>
      <c r="B173" s="5" t="s">
        <v>187</v>
      </c>
      <c r="C173" s="25"/>
      <c r="D173" s="25"/>
      <c r="E173" s="58">
        <v>42370</v>
      </c>
      <c r="F173" s="58">
        <v>42735</v>
      </c>
      <c r="G173" s="34" t="s">
        <v>273</v>
      </c>
      <c r="H173" s="25">
        <v>23300</v>
      </c>
      <c r="I173" s="34"/>
      <c r="J173" s="34" t="s">
        <v>273</v>
      </c>
      <c r="K173" s="69">
        <v>26042.87</v>
      </c>
      <c r="L173" s="70" t="s">
        <v>273</v>
      </c>
      <c r="M173" s="69">
        <f t="shared" si="19"/>
        <v>54613.820000000007</v>
      </c>
      <c r="N173" s="69">
        <v>28075.86</v>
      </c>
      <c r="O173" s="69">
        <v>12223.94</v>
      </c>
      <c r="P173" s="69">
        <v>14314.02</v>
      </c>
      <c r="Q173" s="69">
        <v>55869.3</v>
      </c>
      <c r="R173" s="69">
        <f t="shared" si="20"/>
        <v>55869.3</v>
      </c>
      <c r="S173" s="69"/>
      <c r="T173" s="69"/>
      <c r="U173" s="69"/>
      <c r="V173" s="69"/>
      <c r="W173" s="69"/>
      <c r="X173" s="69">
        <v>29400</v>
      </c>
      <c r="Y173" s="69"/>
      <c r="Z173" s="69">
        <f t="shared" si="16"/>
        <v>24787.39</v>
      </c>
      <c r="AA173" s="60">
        <v>328.6</v>
      </c>
      <c r="AB173" s="60">
        <f t="shared" si="17"/>
        <v>15.3</v>
      </c>
      <c r="AC173" s="60">
        <v>0</v>
      </c>
      <c r="AD173" s="60">
        <v>3.66</v>
      </c>
      <c r="AE173" s="60">
        <v>5.52</v>
      </c>
      <c r="AF173" s="60">
        <v>3.82</v>
      </c>
      <c r="AG173" s="60">
        <v>2.2999999999999998</v>
      </c>
      <c r="AH173" s="25"/>
      <c r="AI173" s="25"/>
      <c r="AJ173" s="25"/>
      <c r="AK173" s="25"/>
      <c r="AL173" s="25"/>
      <c r="AM173" s="25"/>
      <c r="AN173" s="25">
        <v>19043.11</v>
      </c>
      <c r="AO173" s="25"/>
      <c r="AP173" s="25"/>
      <c r="AQ173" s="25">
        <v>22582.12</v>
      </c>
      <c r="AR173" s="25">
        <v>772.33</v>
      </c>
      <c r="AS173" s="25">
        <v>27002.720000000001</v>
      </c>
      <c r="AT173" s="25">
        <v>25138.12</v>
      </c>
      <c r="AU173" s="25">
        <v>12989.51</v>
      </c>
      <c r="AV173" s="25">
        <v>768.44</v>
      </c>
      <c r="AW173" s="25">
        <v>16540.86</v>
      </c>
      <c r="AX173" s="25">
        <v>14924.27</v>
      </c>
      <c r="AY173" s="25">
        <v>7965.74</v>
      </c>
      <c r="AZ173" s="25">
        <v>0</v>
      </c>
      <c r="BA173" s="25">
        <v>0</v>
      </c>
      <c r="BB173" s="25">
        <v>0</v>
      </c>
      <c r="BC173" s="25">
        <v>0</v>
      </c>
      <c r="BD173" s="25"/>
      <c r="BE173" s="25"/>
      <c r="BF173" s="25"/>
      <c r="BG173" s="25"/>
      <c r="BH173" s="25">
        <v>45.05</v>
      </c>
      <c r="BI173" s="25">
        <v>3443.77</v>
      </c>
      <c r="BJ173" s="25">
        <v>3385.95</v>
      </c>
      <c r="BK173" s="25">
        <v>1626.87</v>
      </c>
      <c r="BL173" s="69">
        <f>SUM(BL207)/AS207*AS173</f>
        <v>28611.59694329587</v>
      </c>
      <c r="BM173" s="69">
        <f>SUM(BM207)/AT207*AT173</f>
        <v>27250.281901966362</v>
      </c>
      <c r="BN173" s="69">
        <f>SUM(BN207)/AU207*AU173</f>
        <v>4604.1392144132851</v>
      </c>
      <c r="BO173" s="25"/>
      <c r="BP173" s="69">
        <f>SUM(BP207)/AW207*AW173</f>
        <v>17054.386473113434</v>
      </c>
      <c r="BQ173" s="69">
        <f>SUM(BQ207)/AX207*AX173</f>
        <v>14582.818149049763</v>
      </c>
      <c r="BR173" s="69">
        <f>SUM(BR207)/AY207*AY173</f>
        <v>2721.1781116528714</v>
      </c>
      <c r="BS173" s="25"/>
      <c r="BT173" s="69">
        <f>SUM(BT207)/BA207*BA173</f>
        <v>0</v>
      </c>
      <c r="BU173" s="69">
        <f>SUM(BU207)/BB207*BB173</f>
        <v>0</v>
      </c>
      <c r="BV173" s="85">
        <f>SUM(BV207)/BC207*BC173</f>
        <v>0</v>
      </c>
      <c r="BW173" s="25"/>
      <c r="BX173" s="25">
        <f>SUM(BX207)/BE207*BE173</f>
        <v>0</v>
      </c>
      <c r="BY173" s="25">
        <f>SUM(BY207)/BF207*BF173</f>
        <v>0</v>
      </c>
      <c r="BZ173" s="25">
        <f>SUM(BZ207)/BG207*BG173</f>
        <v>0</v>
      </c>
      <c r="CA173" s="25"/>
      <c r="CB173" s="69">
        <f>SUM(CB207)/BI207*BI173</f>
        <v>3457.5222248563573</v>
      </c>
      <c r="CC173" s="69">
        <f>SUM(CC207)/BJ207*BJ173</f>
        <v>3353.5070513484379</v>
      </c>
      <c r="CD173" s="69">
        <f>SUM(CD207)/BK207*BK173</f>
        <v>642.53407991356869</v>
      </c>
      <c r="CE173" s="25"/>
      <c r="CF173" s="25"/>
      <c r="CG173" s="25"/>
      <c r="CH173" s="25"/>
      <c r="CI173" s="25"/>
      <c r="CJ173" s="25">
        <v>3</v>
      </c>
      <c r="CK173" s="25">
        <v>31165.71</v>
      </c>
      <c r="CL173" s="25">
        <v>38868.269999999997</v>
      </c>
    </row>
    <row r="174" spans="1:90">
      <c r="A174" s="5">
        <v>161</v>
      </c>
      <c r="B174" s="5" t="s">
        <v>215</v>
      </c>
      <c r="C174" s="25"/>
      <c r="D174" s="25"/>
      <c r="E174" s="58">
        <v>42370</v>
      </c>
      <c r="F174" s="58">
        <v>42735</v>
      </c>
      <c r="G174" s="34" t="s">
        <v>273</v>
      </c>
      <c r="H174" s="25">
        <v>83900</v>
      </c>
      <c r="I174" s="34"/>
      <c r="J174" s="34" t="s">
        <v>273</v>
      </c>
      <c r="K174" s="69">
        <v>168570.58</v>
      </c>
      <c r="L174" s="70" t="s">
        <v>273</v>
      </c>
      <c r="M174" s="69">
        <f t="shared" si="19"/>
        <v>414612.06</v>
      </c>
      <c r="N174" s="69">
        <v>211240.2</v>
      </c>
      <c r="O174" s="69">
        <v>115799.03999999999</v>
      </c>
      <c r="P174" s="69">
        <v>87572.82</v>
      </c>
      <c r="Q174" s="69">
        <v>391403.24</v>
      </c>
      <c r="R174" s="69">
        <f t="shared" si="20"/>
        <v>391403.24</v>
      </c>
      <c r="S174" s="69"/>
      <c r="T174" s="69"/>
      <c r="U174" s="69"/>
      <c r="V174" s="69"/>
      <c r="W174" s="69"/>
      <c r="X174" s="69">
        <v>115400</v>
      </c>
      <c r="Y174" s="69"/>
      <c r="Z174" s="69">
        <f t="shared" si="16"/>
        <v>191779.40000000002</v>
      </c>
      <c r="AA174" s="60">
        <v>2010.4</v>
      </c>
      <c r="AB174" s="60">
        <f t="shared" si="17"/>
        <v>20.45</v>
      </c>
      <c r="AC174" s="60">
        <v>0</v>
      </c>
      <c r="AD174" s="60">
        <v>4.82</v>
      </c>
      <c r="AE174" s="60">
        <v>7.81</v>
      </c>
      <c r="AF174" s="60">
        <v>3.82</v>
      </c>
      <c r="AG174" s="60">
        <v>4</v>
      </c>
      <c r="AH174" s="25"/>
      <c r="AI174" s="25"/>
      <c r="AJ174" s="25"/>
      <c r="AK174" s="25"/>
      <c r="AL174" s="25"/>
      <c r="AM174" s="25"/>
      <c r="AN174" s="25">
        <v>483608.87</v>
      </c>
      <c r="AO174" s="25"/>
      <c r="AP174" s="25"/>
      <c r="AQ174" s="25">
        <v>587071.6</v>
      </c>
      <c r="AR174" s="25">
        <v>4523.55</v>
      </c>
      <c r="AS174" s="25">
        <v>159377.70000000001</v>
      </c>
      <c r="AT174" s="25">
        <v>138318.88</v>
      </c>
      <c r="AU174" s="25">
        <v>153333.47</v>
      </c>
      <c r="AV174" s="25">
        <v>4505.5789999999997</v>
      </c>
      <c r="AW174" s="25">
        <v>97896.639999999999</v>
      </c>
      <c r="AX174" s="25">
        <v>83546.25</v>
      </c>
      <c r="AY174" s="25">
        <v>89606.09</v>
      </c>
      <c r="AZ174" s="25">
        <v>424.55900000000003</v>
      </c>
      <c r="BA174" s="25">
        <v>676794.46</v>
      </c>
      <c r="BB174" s="25">
        <v>609629.43999999994</v>
      </c>
      <c r="BC174" s="25">
        <v>334191.17</v>
      </c>
      <c r="BD174" s="25"/>
      <c r="BE174" s="25"/>
      <c r="BF174" s="25"/>
      <c r="BG174" s="25"/>
      <c r="BH174" s="25">
        <v>203.643</v>
      </c>
      <c r="BI174" s="25">
        <v>15562.24</v>
      </c>
      <c r="BJ174" s="25">
        <v>14673.74</v>
      </c>
      <c r="BK174" s="25">
        <v>9940.8700000000008</v>
      </c>
      <c r="BL174" s="69">
        <f>SUM(BL207)/AS207*AS174</f>
        <v>168873.74731691944</v>
      </c>
      <c r="BM174" s="69">
        <f>SUM(BM207)/AT207*AT174</f>
        <v>149940.74625963505</v>
      </c>
      <c r="BN174" s="69">
        <f>SUM(BN207)/AU207*AU174</f>
        <v>54349.135734070267</v>
      </c>
      <c r="BO174" s="25"/>
      <c r="BP174" s="69">
        <f>SUM(BP207)/AW207*AW174</f>
        <v>100935.93277370435</v>
      </c>
      <c r="BQ174" s="69">
        <f>SUM(BQ207)/AX207*AX174</f>
        <v>81634.798270538435</v>
      </c>
      <c r="BR174" s="69">
        <f>SUM(BR207)/AY207*AY174</f>
        <v>30610.355193465675</v>
      </c>
      <c r="BS174" s="25"/>
      <c r="BT174" s="69">
        <f>SUM(BT207)/BA207*BA174</f>
        <v>661381.8397881178</v>
      </c>
      <c r="BU174" s="69">
        <f>SUM(BU207)/BB207*BB174</f>
        <v>681756.59157208039</v>
      </c>
      <c r="BV174" s="85">
        <f>SUM(BV207)/BC207*BC174</f>
        <v>41840.286258326269</v>
      </c>
      <c r="BW174" s="25"/>
      <c r="BX174" s="25">
        <f>SUM(BX207)/BE207*BE174</f>
        <v>0</v>
      </c>
      <c r="BY174" s="25">
        <f>SUM(BY207)/BF207*BF174</f>
        <v>0</v>
      </c>
      <c r="BZ174" s="25">
        <f>SUM(BZ207)/BG207*BG174</f>
        <v>0</v>
      </c>
      <c r="CA174" s="25"/>
      <c r="CB174" s="69">
        <f>SUM(CB207)/BI207*BI174</f>
        <v>15624.385678645378</v>
      </c>
      <c r="CC174" s="69">
        <f>SUM(CC207)/BJ207*BJ174</f>
        <v>14533.141528862987</v>
      </c>
      <c r="CD174" s="69">
        <f>SUM(CD207)/BK207*BK174</f>
        <v>3926.157442813746</v>
      </c>
      <c r="CE174" s="25"/>
      <c r="CF174" s="25"/>
      <c r="CG174" s="25"/>
      <c r="CH174" s="25"/>
      <c r="CI174" s="25"/>
      <c r="CJ174" s="25">
        <v>11</v>
      </c>
      <c r="CK174" s="25">
        <v>298004.92</v>
      </c>
      <c r="CL174" s="25">
        <v>216948.48000000001</v>
      </c>
    </row>
    <row r="175" spans="1:90">
      <c r="A175" s="5">
        <v>162</v>
      </c>
      <c r="B175" s="5" t="s">
        <v>188</v>
      </c>
      <c r="C175" s="25"/>
      <c r="D175" s="25"/>
      <c r="E175" s="58">
        <v>42370</v>
      </c>
      <c r="F175" s="58">
        <v>42735</v>
      </c>
      <c r="G175" s="34" t="s">
        <v>273</v>
      </c>
      <c r="H175" s="25">
        <v>290900</v>
      </c>
      <c r="I175" s="34"/>
      <c r="J175" s="34" t="s">
        <v>273</v>
      </c>
      <c r="K175" s="69">
        <v>23685.03</v>
      </c>
      <c r="L175" s="70" t="s">
        <v>273</v>
      </c>
      <c r="M175" s="69">
        <f t="shared" si="19"/>
        <v>264195.27</v>
      </c>
      <c r="N175" s="69">
        <v>130632.95</v>
      </c>
      <c r="O175" s="69">
        <v>76049.759999999995</v>
      </c>
      <c r="P175" s="69">
        <v>57512.56</v>
      </c>
      <c r="Q175" s="69">
        <v>245698.14</v>
      </c>
      <c r="R175" s="69">
        <f t="shared" si="20"/>
        <v>245698.14</v>
      </c>
      <c r="S175" s="69"/>
      <c r="T175" s="69"/>
      <c r="U175" s="69"/>
      <c r="V175" s="69"/>
      <c r="W175" s="69"/>
      <c r="X175" s="69">
        <v>345600</v>
      </c>
      <c r="Y175" s="69"/>
      <c r="Z175" s="69">
        <f t="shared" si="16"/>
        <v>42182.160000000033</v>
      </c>
      <c r="AA175" s="60">
        <v>1320.3</v>
      </c>
      <c r="AB175" s="60">
        <f t="shared" si="17"/>
        <v>18.5</v>
      </c>
      <c r="AC175" s="60">
        <v>0</v>
      </c>
      <c r="AD175" s="60">
        <v>3.65</v>
      </c>
      <c r="AE175" s="60">
        <v>7.03</v>
      </c>
      <c r="AF175" s="60">
        <v>3.82</v>
      </c>
      <c r="AG175" s="60">
        <v>4</v>
      </c>
      <c r="AH175" s="25"/>
      <c r="AI175" s="25"/>
      <c r="AJ175" s="25"/>
      <c r="AK175" s="25"/>
      <c r="AL175" s="25"/>
      <c r="AM175" s="25"/>
      <c r="AN175" s="25">
        <v>20856.43</v>
      </c>
      <c r="AO175" s="25"/>
      <c r="AP175" s="25"/>
      <c r="AQ175" s="25">
        <v>42208.14</v>
      </c>
      <c r="AR175" s="25">
        <v>3017.8</v>
      </c>
      <c r="AS175" s="25">
        <v>105226.44</v>
      </c>
      <c r="AT175" s="25">
        <v>92208.78</v>
      </c>
      <c r="AU175" s="25">
        <v>24984.06</v>
      </c>
      <c r="AV175" s="25">
        <v>3010.538</v>
      </c>
      <c r="AW175" s="25">
        <v>64730.93</v>
      </c>
      <c r="AX175" s="25">
        <v>57426.42</v>
      </c>
      <c r="AY175" s="25">
        <v>15012.99</v>
      </c>
      <c r="AZ175" s="25">
        <v>0</v>
      </c>
      <c r="BA175" s="25">
        <v>0</v>
      </c>
      <c r="BB175" s="25">
        <v>0</v>
      </c>
      <c r="BC175" s="25">
        <v>0</v>
      </c>
      <c r="BD175" s="25"/>
      <c r="BE175" s="25"/>
      <c r="BF175" s="25"/>
      <c r="BG175" s="25"/>
      <c r="BH175" s="25">
        <v>137.16300000000001</v>
      </c>
      <c r="BI175" s="25">
        <v>10475.91</v>
      </c>
      <c r="BJ175" s="25">
        <v>9456.3700000000008</v>
      </c>
      <c r="BK175" s="25">
        <v>2211.09</v>
      </c>
      <c r="BL175" s="69">
        <f>SUM(BL207)/AS207*AS175</f>
        <v>111496.04517833413</v>
      </c>
      <c r="BM175" s="69">
        <f>SUM(BM207)/AT207*AT175</f>
        <v>99956.370994982834</v>
      </c>
      <c r="BN175" s="69">
        <f>SUM(BN207)/AU207*AU175</f>
        <v>8855.614290396974</v>
      </c>
      <c r="BO175" s="25"/>
      <c r="BP175" s="69">
        <f>SUM(BP207)/AW207*AW175</f>
        <v>66740.562279352613</v>
      </c>
      <c r="BQ175" s="69">
        <f>SUM(BQ207)/AX207*AX175</f>
        <v>56112.562946861333</v>
      </c>
      <c r="BR175" s="69">
        <f>SUM(BR207)/AY207*AY175</f>
        <v>5128.590661817163</v>
      </c>
      <c r="BS175" s="25"/>
      <c r="BT175" s="69">
        <f>SUM(BT207)/BA207*BA175</f>
        <v>0</v>
      </c>
      <c r="BU175" s="69">
        <f>SUM(BU207)/BB207*BB175</f>
        <v>0</v>
      </c>
      <c r="BV175" s="85">
        <f>SUM(BV207)/BC207*BC175</f>
        <v>0</v>
      </c>
      <c r="BW175" s="25"/>
      <c r="BX175" s="25">
        <f>SUM(BX207)/BE207*BE175</f>
        <v>0</v>
      </c>
      <c r="BY175" s="25">
        <f>SUM(BY207)/BF207*BF175</f>
        <v>0</v>
      </c>
      <c r="BZ175" s="25">
        <f>SUM(BZ207)/BG207*BG175</f>
        <v>0</v>
      </c>
      <c r="CA175" s="25"/>
      <c r="CB175" s="69">
        <f>SUM(CB207)/BI207*BI175</f>
        <v>10517.744114907488</v>
      </c>
      <c r="CC175" s="69">
        <f>SUM(CC207)/BJ207*BJ175</f>
        <v>9365.7624817731612</v>
      </c>
      <c r="CD175" s="69">
        <f>SUM(CD207)/BK207*BK175</f>
        <v>873.27240575835367</v>
      </c>
      <c r="CE175" s="25"/>
      <c r="CF175" s="25"/>
      <c r="CG175" s="25"/>
      <c r="CH175" s="25"/>
      <c r="CI175" s="25"/>
      <c r="CJ175" s="25">
        <v>1</v>
      </c>
      <c r="CK175" s="25">
        <v>40364.959999999999</v>
      </c>
      <c r="CL175" s="25">
        <v>44169.16</v>
      </c>
    </row>
    <row r="176" spans="1:90">
      <c r="A176" s="5">
        <v>163</v>
      </c>
      <c r="B176" s="5" t="s">
        <v>189</v>
      </c>
      <c r="C176" s="25"/>
      <c r="D176" s="25"/>
      <c r="E176" s="58">
        <v>42370</v>
      </c>
      <c r="F176" s="58">
        <v>42735</v>
      </c>
      <c r="G176" s="34" t="s">
        <v>273</v>
      </c>
      <c r="H176" s="25">
        <v>17800</v>
      </c>
      <c r="I176" s="34">
        <v>-487.55</v>
      </c>
      <c r="J176" s="34" t="s">
        <v>273</v>
      </c>
      <c r="K176" s="69">
        <v>0</v>
      </c>
      <c r="L176" s="70" t="s">
        <v>273</v>
      </c>
      <c r="M176" s="69">
        <f t="shared" si="19"/>
        <v>11349.3</v>
      </c>
      <c r="N176" s="69">
        <v>4994.22</v>
      </c>
      <c r="O176" s="69">
        <v>2800.62</v>
      </c>
      <c r="P176" s="69">
        <v>3554.46</v>
      </c>
      <c r="Q176" s="69">
        <v>10441.83</v>
      </c>
      <c r="R176" s="69">
        <f t="shared" si="20"/>
        <v>10441.83</v>
      </c>
      <c r="S176" s="69"/>
      <c r="T176" s="69"/>
      <c r="U176" s="69"/>
      <c r="V176" s="69"/>
      <c r="W176" s="69"/>
      <c r="X176" s="69">
        <v>19900</v>
      </c>
      <c r="Y176" s="69"/>
      <c r="Z176" s="69">
        <f>SUM(K176+M176-Q176)+I176</f>
        <v>419.91999999999933</v>
      </c>
      <c r="AA176" s="60">
        <v>81.599999999999994</v>
      </c>
      <c r="AB176" s="60">
        <f t="shared" si="17"/>
        <v>13.98</v>
      </c>
      <c r="AC176" s="60">
        <v>0</v>
      </c>
      <c r="AD176" s="60">
        <v>2.6</v>
      </c>
      <c r="AE176" s="60">
        <v>3.56</v>
      </c>
      <c r="AF176" s="60">
        <v>3.82</v>
      </c>
      <c r="AG176" s="60">
        <v>4</v>
      </c>
      <c r="AH176" s="25"/>
      <c r="AI176" s="25"/>
      <c r="AJ176" s="25"/>
      <c r="AK176" s="25"/>
      <c r="AL176" s="25"/>
      <c r="AM176" s="25">
        <v>-61.13</v>
      </c>
      <c r="AN176" s="25">
        <v>0</v>
      </c>
      <c r="AO176" s="25"/>
      <c r="AP176" s="25"/>
      <c r="AQ176" s="25">
        <v>186.37</v>
      </c>
      <c r="AR176" s="25">
        <v>65.760000000000005</v>
      </c>
      <c r="AS176" s="25">
        <v>2292.06</v>
      </c>
      <c r="AT176" s="25">
        <v>2096.21</v>
      </c>
      <c r="AU176" s="25">
        <v>148.83000000000001</v>
      </c>
      <c r="AV176" s="25">
        <v>0</v>
      </c>
      <c r="AW176" s="25">
        <v>0</v>
      </c>
      <c r="AX176" s="25">
        <v>0</v>
      </c>
      <c r="AY176" s="25">
        <v>0</v>
      </c>
      <c r="AZ176" s="25">
        <v>0</v>
      </c>
      <c r="BA176" s="25">
        <v>0</v>
      </c>
      <c r="BB176" s="25">
        <v>0</v>
      </c>
      <c r="BC176" s="25">
        <v>0</v>
      </c>
      <c r="BD176" s="25"/>
      <c r="BE176" s="25"/>
      <c r="BF176" s="25"/>
      <c r="BG176" s="25"/>
      <c r="BH176" s="25">
        <v>8.2080000000000002</v>
      </c>
      <c r="BI176" s="25">
        <v>627.48</v>
      </c>
      <c r="BJ176" s="25">
        <v>575.83000000000004</v>
      </c>
      <c r="BK176" s="25">
        <v>37.54</v>
      </c>
      <c r="BL176" s="69">
        <f>SUM(BL207)/AS207*AS176</f>
        <v>2428.6255936383718</v>
      </c>
      <c r="BM176" s="69">
        <f>SUM(BM207)/AT207*AT176</f>
        <v>2272.3383222659813</v>
      </c>
      <c r="BN176" s="69">
        <f>SUM(BN207)/AU207*AU176</f>
        <v>52.752878228749914</v>
      </c>
      <c r="BO176" s="25"/>
      <c r="BP176" s="69">
        <f>SUM(BP207)/AW207*AW176</f>
        <v>0</v>
      </c>
      <c r="BQ176" s="69">
        <f>SUM(BQ207)/AX207*AX176</f>
        <v>0</v>
      </c>
      <c r="BR176" s="69">
        <f>SUM(BR207)/AY207*AY176</f>
        <v>0</v>
      </c>
      <c r="BS176" s="25"/>
      <c r="BT176" s="69">
        <f>SUM(BT207)/BA207*BA176</f>
        <v>0</v>
      </c>
      <c r="BU176" s="69">
        <f>SUM(BU207)/BB207*BB176</f>
        <v>0</v>
      </c>
      <c r="BV176" s="85">
        <f>SUM(BV207)/BC207*BC176</f>
        <v>0</v>
      </c>
      <c r="BW176" s="25"/>
      <c r="BX176" s="25">
        <f>SUM(BX207)/BE207*BE176</f>
        <v>0</v>
      </c>
      <c r="BY176" s="25">
        <f>SUM(BY207)/BF207*BF176</f>
        <v>0</v>
      </c>
      <c r="BZ176" s="25">
        <f>SUM(BZ207)/BG207*BG176</f>
        <v>0</v>
      </c>
      <c r="CA176" s="25"/>
      <c r="CB176" s="69">
        <f>SUM(CB207)/BI207*BI176</f>
        <v>629.98575562620817</v>
      </c>
      <c r="CC176" s="69">
        <f>SUM(CC207)/BJ207*BJ176</f>
        <v>570.31260514123699</v>
      </c>
      <c r="CD176" s="69">
        <f>SUM(CD207)/BK207*BK176</f>
        <v>14.826463921490575</v>
      </c>
      <c r="CE176" s="25"/>
      <c r="CF176" s="25"/>
      <c r="CG176" s="25"/>
      <c r="CH176" s="25"/>
      <c r="CI176" s="25"/>
      <c r="CJ176" s="25"/>
      <c r="CK176" s="25"/>
      <c r="CL176" s="25"/>
    </row>
    <row r="177" spans="1:94">
      <c r="A177" s="5">
        <v>164</v>
      </c>
      <c r="B177" s="5" t="s">
        <v>190</v>
      </c>
      <c r="C177" s="25"/>
      <c r="D177" s="25"/>
      <c r="E177" s="58">
        <v>42370</v>
      </c>
      <c r="F177" s="58">
        <v>42735</v>
      </c>
      <c r="G177" s="34" t="s">
        <v>273</v>
      </c>
      <c r="H177" s="25">
        <v>3700</v>
      </c>
      <c r="I177" s="34"/>
      <c r="J177" s="34" t="s">
        <v>273</v>
      </c>
      <c r="K177" s="69">
        <v>1471.16</v>
      </c>
      <c r="L177" s="70" t="s">
        <v>273</v>
      </c>
      <c r="M177" s="69">
        <f t="shared" si="19"/>
        <v>19917.48</v>
      </c>
      <c r="N177" s="69">
        <v>8082.9</v>
      </c>
      <c r="O177" s="69">
        <v>6075.9</v>
      </c>
      <c r="P177" s="69">
        <v>5758.68</v>
      </c>
      <c r="Q177" s="69">
        <v>19540.46</v>
      </c>
      <c r="R177" s="69">
        <f t="shared" si="20"/>
        <v>19540.46</v>
      </c>
      <c r="S177" s="69"/>
      <c r="T177" s="69"/>
      <c r="U177" s="69"/>
      <c r="V177" s="69"/>
      <c r="W177" s="69"/>
      <c r="X177" s="69">
        <v>6700</v>
      </c>
      <c r="Y177" s="69"/>
      <c r="Z177" s="69">
        <f t="shared" si="16"/>
        <v>1848.1800000000003</v>
      </c>
      <c r="AA177" s="60">
        <v>132.19999999999999</v>
      </c>
      <c r="AB177" s="60">
        <f t="shared" si="17"/>
        <v>13.98</v>
      </c>
      <c r="AC177" s="60">
        <v>0</v>
      </c>
      <c r="AD177" s="60">
        <v>2.6</v>
      </c>
      <c r="AE177" s="60">
        <v>3.56</v>
      </c>
      <c r="AF177" s="60">
        <v>3.82</v>
      </c>
      <c r="AG177" s="60">
        <v>4</v>
      </c>
      <c r="AH177" s="25"/>
      <c r="AI177" s="25"/>
      <c r="AJ177" s="25"/>
      <c r="AK177" s="25"/>
      <c r="AL177" s="25"/>
      <c r="AM177" s="25"/>
      <c r="AN177" s="25">
        <v>1704.61</v>
      </c>
      <c r="AO177" s="25"/>
      <c r="AP177" s="25"/>
      <c r="AQ177" s="25">
        <v>2042.39</v>
      </c>
      <c r="AR177" s="25">
        <v>574.67999999999995</v>
      </c>
      <c r="AS177" s="25">
        <v>19899.3</v>
      </c>
      <c r="AT177" s="25">
        <v>19564.310000000001</v>
      </c>
      <c r="AU177" s="25">
        <v>1936.43</v>
      </c>
      <c r="AV177" s="25">
        <v>0</v>
      </c>
      <c r="AW177" s="25">
        <v>0</v>
      </c>
      <c r="AX177" s="25">
        <v>0</v>
      </c>
      <c r="AY177" s="25">
        <v>0</v>
      </c>
      <c r="AZ177" s="25">
        <v>0</v>
      </c>
      <c r="BA177" s="25">
        <v>0</v>
      </c>
      <c r="BB177" s="25">
        <v>0</v>
      </c>
      <c r="BC177" s="25">
        <v>0</v>
      </c>
      <c r="BD177" s="25"/>
      <c r="BE177" s="25"/>
      <c r="BF177" s="25"/>
      <c r="BG177" s="25"/>
      <c r="BH177" s="25">
        <v>16.416</v>
      </c>
      <c r="BI177" s="25">
        <v>1254.8399999999999</v>
      </c>
      <c r="BJ177" s="25">
        <v>1252.05</v>
      </c>
      <c r="BK177" s="25">
        <v>105.96</v>
      </c>
      <c r="BL177" s="69">
        <f>SUM(BL207)/AS207*AS177</f>
        <v>21084.940741293005</v>
      </c>
      <c r="BM177" s="69">
        <f>SUM(BM207)/AT207*AT177</f>
        <v>21208.147734097045</v>
      </c>
      <c r="BN177" s="69">
        <f>SUM(BN207)/AU207*AU177</f>
        <v>686.36871590739895</v>
      </c>
      <c r="BO177" s="25"/>
      <c r="BP177" s="69">
        <f>SUM(BP207)/AW207*AW177</f>
        <v>0</v>
      </c>
      <c r="BQ177" s="69">
        <f>SUM(BQ207)/AX207*AX177</f>
        <v>0</v>
      </c>
      <c r="BR177" s="69">
        <f>SUM(BR207)/AY207*AY177</f>
        <v>0</v>
      </c>
      <c r="BS177" s="25"/>
      <c r="BT177" s="69">
        <f>SUM(BT207)/BA207*BA177</f>
        <v>0</v>
      </c>
      <c r="BU177" s="69">
        <f>SUM(BU207)/BB207*BB177</f>
        <v>0</v>
      </c>
      <c r="BV177" s="85">
        <f>SUM(BV207)/BC207*BC177</f>
        <v>0</v>
      </c>
      <c r="BW177" s="25"/>
      <c r="BX177" s="25">
        <f>SUM(BX207)/BE207*BE177</f>
        <v>0</v>
      </c>
      <c r="BY177" s="25">
        <f>SUM(BY207)/BF207*BF177</f>
        <v>0</v>
      </c>
      <c r="BZ177" s="25">
        <f>SUM(BZ207)/BG207*BG177</f>
        <v>0</v>
      </c>
      <c r="CA177" s="25"/>
      <c r="CB177" s="69">
        <f>SUM(CB207)/BI207*BI177</f>
        <v>1259.851032048816</v>
      </c>
      <c r="CC177" s="69">
        <f>SUM(CC207)/BJ207*BJ177</f>
        <v>1240.0533096002043</v>
      </c>
      <c r="CD177" s="69">
        <f>SUM(CD207)/BK207*BK177</f>
        <v>41.849017504558901</v>
      </c>
      <c r="CE177" s="25"/>
      <c r="CF177" s="25"/>
      <c r="CG177" s="25"/>
      <c r="CH177" s="25"/>
      <c r="CI177" s="25"/>
      <c r="CJ177" s="25"/>
      <c r="CK177" s="25"/>
      <c r="CL177" s="25"/>
    </row>
    <row r="178" spans="1:94">
      <c r="A178" s="5">
        <v>165</v>
      </c>
      <c r="B178" s="5" t="s">
        <v>191</v>
      </c>
      <c r="C178" s="25"/>
      <c r="D178" s="25"/>
      <c r="E178" s="58">
        <v>42370</v>
      </c>
      <c r="F178" s="58">
        <v>42735</v>
      </c>
      <c r="G178" s="34" t="s">
        <v>273</v>
      </c>
      <c r="H178" s="25">
        <v>9000</v>
      </c>
      <c r="I178" s="34"/>
      <c r="J178" s="34" t="s">
        <v>273</v>
      </c>
      <c r="K178" s="69">
        <v>1047.9000000000001</v>
      </c>
      <c r="L178" s="70" t="s">
        <v>273</v>
      </c>
      <c r="M178" s="69">
        <f t="shared" si="19"/>
        <v>13137.48</v>
      </c>
      <c r="N178" s="69">
        <v>5331.36</v>
      </c>
      <c r="O178" s="69">
        <v>4007.76</v>
      </c>
      <c r="P178" s="69">
        <v>3798.36</v>
      </c>
      <c r="Q178" s="69">
        <v>12970.5</v>
      </c>
      <c r="R178" s="69">
        <f t="shared" si="20"/>
        <v>12970.5</v>
      </c>
      <c r="S178" s="69"/>
      <c r="T178" s="69"/>
      <c r="U178" s="69"/>
      <c r="V178" s="69"/>
      <c r="W178" s="69"/>
      <c r="X178" s="69">
        <v>10900</v>
      </c>
      <c r="Y178" s="69"/>
      <c r="Z178" s="69">
        <f t="shared" si="16"/>
        <v>1214.8799999999992</v>
      </c>
      <c r="AA178" s="60">
        <v>87.2</v>
      </c>
      <c r="AB178" s="60">
        <f t="shared" si="17"/>
        <v>13.98</v>
      </c>
      <c r="AC178" s="60">
        <v>0</v>
      </c>
      <c r="AD178" s="60">
        <v>2.6</v>
      </c>
      <c r="AE178" s="60">
        <v>3.56</v>
      </c>
      <c r="AF178" s="60">
        <v>3.82</v>
      </c>
      <c r="AG178" s="60">
        <v>4</v>
      </c>
      <c r="AH178" s="25"/>
      <c r="AI178" s="25"/>
      <c r="AJ178" s="25"/>
      <c r="AK178" s="25"/>
      <c r="AL178" s="25"/>
      <c r="AM178" s="25"/>
      <c r="AN178" s="25">
        <v>486.43</v>
      </c>
      <c r="AO178" s="25"/>
      <c r="AP178" s="25"/>
      <c r="AQ178" s="25">
        <v>548.16999999999996</v>
      </c>
      <c r="AR178" s="25">
        <v>147.12</v>
      </c>
      <c r="AS178" s="25">
        <v>5124.9399999999996</v>
      </c>
      <c r="AT178" s="25">
        <v>5061.3500000000004</v>
      </c>
      <c r="AU178" s="25">
        <v>437.76</v>
      </c>
      <c r="AV178" s="25">
        <v>0</v>
      </c>
      <c r="AW178" s="25">
        <v>0</v>
      </c>
      <c r="AX178" s="25">
        <v>0</v>
      </c>
      <c r="AY178" s="25">
        <v>0</v>
      </c>
      <c r="AZ178" s="25">
        <v>0</v>
      </c>
      <c r="BA178" s="25">
        <v>0</v>
      </c>
      <c r="BB178" s="25">
        <v>0</v>
      </c>
      <c r="BC178" s="25">
        <v>0</v>
      </c>
      <c r="BD178" s="25"/>
      <c r="BE178" s="25"/>
      <c r="BF178" s="25"/>
      <c r="BG178" s="25"/>
      <c r="BH178" s="25">
        <v>18.363</v>
      </c>
      <c r="BI178" s="25">
        <v>1403.62</v>
      </c>
      <c r="BJ178" s="25">
        <v>1405.47</v>
      </c>
      <c r="BK178" s="25">
        <v>110.41</v>
      </c>
      <c r="BL178" s="69">
        <f>SUM(BL207)/AS207*AS178</f>
        <v>5430.2943421468181</v>
      </c>
      <c r="BM178" s="69">
        <f>SUM(BM207)/AT207*AT178</f>
        <v>5486.6161154659721</v>
      </c>
      <c r="BN178" s="69">
        <f>SUM(BN207)/AU207*AU178</f>
        <v>155.16428121627064</v>
      </c>
      <c r="BO178" s="25"/>
      <c r="BP178" s="69">
        <f>SUM(BP207)/AW207*AW178</f>
        <v>0</v>
      </c>
      <c r="BQ178" s="69">
        <f>SUM(BQ207)/AX207*AX178</f>
        <v>0</v>
      </c>
      <c r="BR178" s="69">
        <f>SUM(BR207)/AY207*AY178</f>
        <v>0</v>
      </c>
      <c r="BS178" s="25"/>
      <c r="BT178" s="69">
        <f>SUM(BT207)/BA207*BA178</f>
        <v>0</v>
      </c>
      <c r="BU178" s="69">
        <f>SUM(BU207)/BB207*BB178</f>
        <v>0</v>
      </c>
      <c r="BV178" s="85">
        <f>SUM(BV207)/BC207*BC178</f>
        <v>0</v>
      </c>
      <c r="BW178" s="25"/>
      <c r="BX178" s="25">
        <f>SUM(BX207)/BE207*BE178</f>
        <v>0</v>
      </c>
      <c r="BY178" s="25">
        <f>SUM(BY207)/BF207*BF178</f>
        <v>0</v>
      </c>
      <c r="BZ178" s="25">
        <f>SUM(BZ207)/BG207*BG178</f>
        <v>0</v>
      </c>
      <c r="CA178" s="25"/>
      <c r="CB178" s="69">
        <f>SUM(CB207)/BI207*BI178</f>
        <v>1409.2251646459781</v>
      </c>
      <c r="CC178" s="69">
        <f>SUM(CC207)/BJ207*BJ178</f>
        <v>1392.0032946318431</v>
      </c>
      <c r="CD178" s="69">
        <f>SUM(CD207)/BK207*BK178</f>
        <v>43.606549855401553</v>
      </c>
      <c r="CE178" s="25"/>
      <c r="CF178" s="25"/>
      <c r="CG178" s="25"/>
      <c r="CH178" s="25"/>
      <c r="CI178" s="25"/>
      <c r="CJ178" s="25"/>
      <c r="CK178" s="25"/>
      <c r="CL178" s="25"/>
    </row>
    <row r="179" spans="1:94">
      <c r="A179" s="5">
        <v>166</v>
      </c>
      <c r="B179" s="5" t="s">
        <v>192</v>
      </c>
      <c r="C179" s="25"/>
      <c r="D179" s="25"/>
      <c r="E179" s="58">
        <v>42370</v>
      </c>
      <c r="F179" s="58">
        <v>42735</v>
      </c>
      <c r="G179" s="34" t="s">
        <v>273</v>
      </c>
      <c r="H179" s="25">
        <v>20100</v>
      </c>
      <c r="I179" s="34"/>
      <c r="J179" s="34" t="s">
        <v>273</v>
      </c>
      <c r="K179" s="69">
        <v>5943.41</v>
      </c>
      <c r="L179" s="70" t="s">
        <v>273</v>
      </c>
      <c r="M179" s="69">
        <f t="shared" si="19"/>
        <v>14599.029999999999</v>
      </c>
      <c r="N179" s="69">
        <v>5924.53</v>
      </c>
      <c r="O179" s="69">
        <v>4453.5</v>
      </c>
      <c r="P179" s="69">
        <v>4221</v>
      </c>
      <c r="Q179" s="69">
        <v>14363.43</v>
      </c>
      <c r="R179" s="69">
        <f t="shared" si="20"/>
        <v>14363.43</v>
      </c>
      <c r="S179" s="69"/>
      <c r="T179" s="69"/>
      <c r="U179" s="69"/>
      <c r="V179" s="69"/>
      <c r="W179" s="69"/>
      <c r="X179" s="69">
        <v>21000</v>
      </c>
      <c r="Y179" s="69"/>
      <c r="Z179" s="69">
        <f t="shared" si="16"/>
        <v>6179.0099999999984</v>
      </c>
      <c r="AA179" s="60">
        <v>96.9</v>
      </c>
      <c r="AB179" s="60">
        <f t="shared" si="17"/>
        <v>13.98</v>
      </c>
      <c r="AC179" s="60">
        <v>0</v>
      </c>
      <c r="AD179" s="60">
        <v>2.6</v>
      </c>
      <c r="AE179" s="60">
        <v>3.56</v>
      </c>
      <c r="AF179" s="60">
        <v>3.82</v>
      </c>
      <c r="AG179" s="60">
        <v>4</v>
      </c>
      <c r="AH179" s="25"/>
      <c r="AI179" s="25"/>
      <c r="AJ179" s="25"/>
      <c r="AK179" s="25"/>
      <c r="AL179" s="25"/>
      <c r="AM179" s="25"/>
      <c r="AN179" s="25">
        <v>1856.08</v>
      </c>
      <c r="AO179" s="25"/>
      <c r="AP179" s="25"/>
      <c r="AQ179" s="25">
        <v>1854.83</v>
      </c>
      <c r="AR179" s="25">
        <v>82.2</v>
      </c>
      <c r="AS179" s="25">
        <v>2865</v>
      </c>
      <c r="AT179" s="25">
        <v>2819.35</v>
      </c>
      <c r="AU179" s="25">
        <v>1461.52</v>
      </c>
      <c r="AV179" s="25">
        <v>0</v>
      </c>
      <c r="AW179" s="25">
        <v>0</v>
      </c>
      <c r="AX179" s="25">
        <v>0</v>
      </c>
      <c r="AY179" s="25">
        <v>0</v>
      </c>
      <c r="AZ179" s="25">
        <v>0</v>
      </c>
      <c r="BA179" s="25">
        <v>0</v>
      </c>
      <c r="BB179" s="25">
        <v>0</v>
      </c>
      <c r="BC179" s="25">
        <v>0</v>
      </c>
      <c r="BD179" s="25"/>
      <c r="BE179" s="25"/>
      <c r="BF179" s="25"/>
      <c r="BG179" s="25"/>
      <c r="BH179" s="25">
        <v>10.26</v>
      </c>
      <c r="BI179" s="25">
        <v>784.26</v>
      </c>
      <c r="BJ179" s="25">
        <v>831.16</v>
      </c>
      <c r="BK179" s="25">
        <v>393.31</v>
      </c>
      <c r="BL179" s="69">
        <f>SUM(BL207)/AS207*AS179</f>
        <v>3035.7025233955196</v>
      </c>
      <c r="BM179" s="69">
        <f>SUM(BM207)/AT207*AT179</f>
        <v>3056.2381864796916</v>
      </c>
      <c r="BN179" s="69">
        <f>SUM(BN207)/AU207*AU179</f>
        <v>518.03659604167547</v>
      </c>
      <c r="BO179" s="25"/>
      <c r="BP179" s="69">
        <f>SUM(BP207)/AW207*AW179</f>
        <v>0</v>
      </c>
      <c r="BQ179" s="69">
        <f>SUM(BQ207)/AX207*AX179</f>
        <v>0</v>
      </c>
      <c r="BR179" s="69">
        <f>SUM(BR207)/AY207*AY179</f>
        <v>0</v>
      </c>
      <c r="BS179" s="25"/>
      <c r="BT179" s="69">
        <f>SUM(BT207)/BA207*BA179</f>
        <v>0</v>
      </c>
      <c r="BU179" s="69">
        <f>SUM(BU207)/BB207*BB179</f>
        <v>0</v>
      </c>
      <c r="BV179" s="85">
        <f>SUM(BV207)/BC207*BC179</f>
        <v>0</v>
      </c>
      <c r="BW179" s="25"/>
      <c r="BX179" s="25">
        <f>SUM(BX207)/BE207*BE179</f>
        <v>0</v>
      </c>
      <c r="BY179" s="25">
        <f>SUM(BY207)/BF207*BF179</f>
        <v>0</v>
      </c>
      <c r="BZ179" s="25">
        <f>SUM(BZ207)/BG207*BG179</f>
        <v>0</v>
      </c>
      <c r="CA179" s="25"/>
      <c r="CB179" s="69">
        <f>SUM(CB207)/BI207*BI179</f>
        <v>787.39183513006003</v>
      </c>
      <c r="CC179" s="69">
        <f>SUM(CC207)/BJ207*BJ179</f>
        <v>823.19612540018841</v>
      </c>
      <c r="CD179" s="69">
        <f>SUM(CD207)/BK207*BK179</f>
        <v>155.33821323818481</v>
      </c>
      <c r="CE179" s="25"/>
      <c r="CF179" s="25"/>
      <c r="CG179" s="25"/>
      <c r="CH179" s="25"/>
      <c r="CI179" s="25"/>
      <c r="CJ179" s="25">
        <v>2</v>
      </c>
      <c r="CK179" s="25">
        <v>11632.58</v>
      </c>
      <c r="CL179" s="25">
        <v>11632.58</v>
      </c>
    </row>
    <row r="180" spans="1:94">
      <c r="A180" s="5">
        <v>167</v>
      </c>
      <c r="B180" s="5" t="s">
        <v>193</v>
      </c>
      <c r="C180" s="25"/>
      <c r="D180" s="25"/>
      <c r="E180" s="58">
        <v>42370</v>
      </c>
      <c r="F180" s="58">
        <v>42735</v>
      </c>
      <c r="G180" s="34" t="s">
        <v>273</v>
      </c>
      <c r="H180" s="25">
        <v>10300</v>
      </c>
      <c r="I180" s="34"/>
      <c r="J180" s="34" t="s">
        <v>273</v>
      </c>
      <c r="K180" s="69">
        <v>1116.19</v>
      </c>
      <c r="L180" s="70" t="s">
        <v>273</v>
      </c>
      <c r="M180" s="69">
        <f t="shared" si="19"/>
        <v>15145.86</v>
      </c>
      <c r="N180" s="69">
        <v>6664.74</v>
      </c>
      <c r="O180" s="69">
        <v>3737.4</v>
      </c>
      <c r="P180" s="69">
        <v>4743.72</v>
      </c>
      <c r="Q180" s="69">
        <v>15804.69</v>
      </c>
      <c r="R180" s="69">
        <f t="shared" si="20"/>
        <v>15804.69</v>
      </c>
      <c r="S180" s="69"/>
      <c r="T180" s="69"/>
      <c r="U180" s="69"/>
      <c r="V180" s="69"/>
      <c r="W180" s="69"/>
      <c r="X180" s="69">
        <v>13700</v>
      </c>
      <c r="Y180" s="69"/>
      <c r="Z180" s="69">
        <f t="shared" si="16"/>
        <v>457.36000000000058</v>
      </c>
      <c r="AA180" s="60">
        <v>108.9</v>
      </c>
      <c r="AB180" s="60">
        <f t="shared" si="17"/>
        <v>13.98</v>
      </c>
      <c r="AC180" s="60">
        <v>0</v>
      </c>
      <c r="AD180" s="60">
        <v>2.6</v>
      </c>
      <c r="AE180" s="60">
        <v>3.56</v>
      </c>
      <c r="AF180" s="60">
        <v>3.82</v>
      </c>
      <c r="AG180" s="60">
        <v>4</v>
      </c>
      <c r="AH180" s="25"/>
      <c r="AI180" s="25"/>
      <c r="AJ180" s="25"/>
      <c r="AK180" s="25"/>
      <c r="AL180" s="25"/>
      <c r="AM180" s="25"/>
      <c r="AN180" s="25">
        <v>225.97</v>
      </c>
      <c r="AO180" s="25"/>
      <c r="AP180" s="25"/>
      <c r="AQ180" s="25">
        <v>143.81</v>
      </c>
      <c r="AR180" s="25">
        <v>79.83</v>
      </c>
      <c r="AS180" s="25">
        <v>2810.11</v>
      </c>
      <c r="AT180" s="25">
        <v>2876.43</v>
      </c>
      <c r="AU180" s="25">
        <v>112.86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25">
        <v>0</v>
      </c>
      <c r="BB180" s="25">
        <v>0</v>
      </c>
      <c r="BC180" s="25">
        <v>0</v>
      </c>
      <c r="BD180" s="25"/>
      <c r="BE180" s="25"/>
      <c r="BF180" s="25"/>
      <c r="BG180" s="25"/>
      <c r="BH180" s="25">
        <v>10.188000000000001</v>
      </c>
      <c r="BI180" s="25">
        <v>778.97</v>
      </c>
      <c r="BJ180" s="25">
        <v>794.81</v>
      </c>
      <c r="BK180" s="25">
        <v>30.95</v>
      </c>
      <c r="BL180" s="69">
        <f>SUM(BL207)/AS207*AS180</f>
        <v>2977.5420656261726</v>
      </c>
      <c r="BM180" s="69">
        <f>SUM(BM207)/AT207*AT180</f>
        <v>3118.114177642286</v>
      </c>
      <c r="BN180" s="69">
        <f>SUM(BN207)/AU207*AU180</f>
        <v>40.003291251069776</v>
      </c>
      <c r="BO180" s="25"/>
      <c r="BP180" s="69">
        <f>SUM(BP207)/AW207*AW180</f>
        <v>0</v>
      </c>
      <c r="BQ180" s="69">
        <f>SUM(BQ207)/AX207*AX180</f>
        <v>0</v>
      </c>
      <c r="BR180" s="69">
        <f>SUM(BR207)/AY207*AY180</f>
        <v>0</v>
      </c>
      <c r="BS180" s="25"/>
      <c r="BT180" s="69">
        <f>SUM(BT207)/BA207*BA180</f>
        <v>0</v>
      </c>
      <c r="BU180" s="69">
        <f>SUM(BU207)/BB207*BB180</f>
        <v>0</v>
      </c>
      <c r="BV180" s="85">
        <f>SUM(BV207)/BC207*BC180</f>
        <v>0</v>
      </c>
      <c r="BW180" s="25"/>
      <c r="BX180" s="25">
        <f>SUM(BX207)/BE207*BE180</f>
        <v>0</v>
      </c>
      <c r="BY180" s="25">
        <f>SUM(BY207)/BF207*BF180</f>
        <v>0</v>
      </c>
      <c r="BZ180" s="25">
        <f>SUM(BZ207)/BG207*BG180</f>
        <v>0</v>
      </c>
      <c r="CA180" s="25"/>
      <c r="CB180" s="69">
        <f>SUM(CB207)/BI207*BI180</f>
        <v>782.08071023801142</v>
      </c>
      <c r="CC180" s="69">
        <f>SUM(CC207)/BJ207*BJ180</f>
        <v>787.19441795722082</v>
      </c>
      <c r="CD180" s="69">
        <f>SUM(CD207)/BK207*BK180</f>
        <v>12.223736237883145</v>
      </c>
      <c r="CE180" s="25"/>
      <c r="CF180" s="25"/>
      <c r="CG180" s="25"/>
      <c r="CH180" s="25"/>
      <c r="CI180" s="25"/>
      <c r="CJ180" s="25"/>
      <c r="CK180" s="25"/>
      <c r="CL180" s="25"/>
    </row>
    <row r="181" spans="1:94">
      <c r="A181" s="5">
        <v>168</v>
      </c>
      <c r="B181" s="5" t="s">
        <v>194</v>
      </c>
      <c r="C181" s="25"/>
      <c r="D181" s="25"/>
      <c r="E181" s="58">
        <v>42370</v>
      </c>
      <c r="F181" s="58">
        <v>42735</v>
      </c>
      <c r="G181" s="34" t="s">
        <v>273</v>
      </c>
      <c r="H181" s="25">
        <v>7600</v>
      </c>
      <c r="I181" s="34">
        <v>-6996.62</v>
      </c>
      <c r="J181" s="34" t="s">
        <v>273</v>
      </c>
      <c r="K181" s="69">
        <v>0</v>
      </c>
      <c r="L181" s="70" t="s">
        <v>273</v>
      </c>
      <c r="M181" s="69">
        <f t="shared" si="19"/>
        <v>21258</v>
      </c>
      <c r="N181" s="69">
        <v>8626.7999999999993</v>
      </c>
      <c r="O181" s="69">
        <v>6484.98</v>
      </c>
      <c r="P181" s="69">
        <v>6146.22</v>
      </c>
      <c r="Q181" s="69">
        <v>13846.73</v>
      </c>
      <c r="R181" s="69">
        <f t="shared" si="20"/>
        <v>13846.73</v>
      </c>
      <c r="S181" s="69"/>
      <c r="T181" s="69"/>
      <c r="U181" s="69"/>
      <c r="V181" s="69"/>
      <c r="W181" s="69"/>
      <c r="X181" s="69">
        <v>11200</v>
      </c>
      <c r="Y181" s="69"/>
      <c r="Z181" s="69">
        <f>SUM(K181+M181-Q181)+I181</f>
        <v>414.65000000000055</v>
      </c>
      <c r="AA181" s="60">
        <v>141.1</v>
      </c>
      <c r="AB181" s="60">
        <f t="shared" si="17"/>
        <v>13.98</v>
      </c>
      <c r="AC181" s="60">
        <v>0</v>
      </c>
      <c r="AD181" s="60">
        <v>2.6</v>
      </c>
      <c r="AE181" s="60">
        <v>3.56</v>
      </c>
      <c r="AF181" s="60">
        <v>3.82</v>
      </c>
      <c r="AG181" s="60">
        <v>4</v>
      </c>
      <c r="AH181" s="25"/>
      <c r="AI181" s="25"/>
      <c r="AJ181" s="25"/>
      <c r="AK181" s="25"/>
      <c r="AL181" s="25"/>
      <c r="AM181" s="25">
        <v>-1363</v>
      </c>
      <c r="AN181" s="25">
        <v>0</v>
      </c>
      <c r="AO181" s="25"/>
      <c r="AP181" s="25">
        <v>-243.5</v>
      </c>
      <c r="AQ181" s="25">
        <v>0</v>
      </c>
      <c r="AR181" s="25">
        <v>65.760000000000005</v>
      </c>
      <c r="AS181" s="25">
        <v>2300.96</v>
      </c>
      <c r="AT181" s="25">
        <v>1363.92</v>
      </c>
      <c r="AU181" s="25">
        <v>-99.01</v>
      </c>
      <c r="AV181" s="25">
        <v>0</v>
      </c>
      <c r="AW181" s="25">
        <v>0</v>
      </c>
      <c r="AX181" s="25">
        <v>0</v>
      </c>
      <c r="AY181" s="25">
        <v>0</v>
      </c>
      <c r="AZ181" s="25">
        <v>0</v>
      </c>
      <c r="BA181" s="25">
        <v>0</v>
      </c>
      <c r="BB181" s="25">
        <v>0</v>
      </c>
      <c r="BC181" s="25">
        <v>0</v>
      </c>
      <c r="BD181" s="25"/>
      <c r="BE181" s="25"/>
      <c r="BF181" s="25"/>
      <c r="BG181" s="25"/>
      <c r="BH181" s="25">
        <v>8.2080000000000002</v>
      </c>
      <c r="BI181" s="25">
        <v>627.80999999999995</v>
      </c>
      <c r="BJ181" s="25">
        <v>445.29</v>
      </c>
      <c r="BK181" s="25">
        <v>-144.49</v>
      </c>
      <c r="BL181" s="69">
        <f>SUM(BL207)/AS207*AS181</f>
        <v>2438.055873728501</v>
      </c>
      <c r="BM181" s="69">
        <f>SUM(BM207)/AT207*AT181</f>
        <v>1478.5196542832145</v>
      </c>
      <c r="BN181" s="69">
        <f>SUM(BN207)/AU207*AU181</f>
        <v>-35.094150866280515</v>
      </c>
      <c r="BO181" s="25"/>
      <c r="BP181" s="69">
        <f>SUM(BP207)/AW207*AW181</f>
        <v>0</v>
      </c>
      <c r="BQ181" s="69">
        <f>SUM(BQ207)/AX207*AX181</f>
        <v>0</v>
      </c>
      <c r="BR181" s="69">
        <f>SUM(BR207)/AY207*AY181</f>
        <v>0</v>
      </c>
      <c r="BS181" s="25"/>
      <c r="BT181" s="69">
        <f>SUM(BT207)/BA207*BA181</f>
        <v>0</v>
      </c>
      <c r="BU181" s="69">
        <f>SUM(BU207)/BB207*BB181</f>
        <v>0</v>
      </c>
      <c r="BV181" s="85">
        <f>SUM(BV207)/BC207*BC181</f>
        <v>0</v>
      </c>
      <c r="BW181" s="25"/>
      <c r="BX181" s="25">
        <f>SUM(BX207)/BE207*BE181</f>
        <v>0</v>
      </c>
      <c r="BY181" s="25">
        <f>SUM(BY207)/BF207*BF181</f>
        <v>0</v>
      </c>
      <c r="BZ181" s="25">
        <f>SUM(BZ207)/BG207*BG181</f>
        <v>0</v>
      </c>
      <c r="CA181" s="25"/>
      <c r="CB181" s="69">
        <f>SUM(CB207)/BI207*BI181</f>
        <v>630.31707343610913</v>
      </c>
      <c r="CC181" s="69">
        <f>SUM(CC207)/BJ207*BJ181</f>
        <v>441.02339222225555</v>
      </c>
      <c r="CD181" s="69">
        <v>0</v>
      </c>
      <c r="CE181" s="25"/>
      <c r="CF181" s="25"/>
      <c r="CG181" s="25"/>
      <c r="CH181" s="25"/>
      <c r="CI181" s="25"/>
      <c r="CJ181" s="25"/>
      <c r="CK181" s="25"/>
      <c r="CL181" s="25"/>
    </row>
    <row r="182" spans="1:94">
      <c r="A182" s="5">
        <v>169</v>
      </c>
      <c r="B182" s="5" t="s">
        <v>195</v>
      </c>
      <c r="C182" s="25"/>
      <c r="D182" s="25"/>
      <c r="E182" s="58">
        <v>42370</v>
      </c>
      <c r="F182" s="58">
        <v>42735</v>
      </c>
      <c r="G182" s="34" t="s">
        <v>273</v>
      </c>
      <c r="H182" s="25">
        <v>23100</v>
      </c>
      <c r="I182" s="34"/>
      <c r="J182" s="34" t="s">
        <v>273</v>
      </c>
      <c r="K182" s="69">
        <v>635.96</v>
      </c>
      <c r="L182" s="70" t="s">
        <v>273</v>
      </c>
      <c r="M182" s="69">
        <f t="shared" si="19"/>
        <v>19209.239999999998</v>
      </c>
      <c r="N182" s="69">
        <v>7795.44</v>
      </c>
      <c r="O182" s="69">
        <v>5859.9</v>
      </c>
      <c r="P182" s="69">
        <v>5553.9</v>
      </c>
      <c r="Q182" s="69">
        <v>18173.64</v>
      </c>
      <c r="R182" s="69">
        <f t="shared" si="20"/>
        <v>18173.64</v>
      </c>
      <c r="S182" s="69"/>
      <c r="T182" s="69"/>
      <c r="U182" s="69"/>
      <c r="V182" s="69"/>
      <c r="W182" s="69"/>
      <c r="X182" s="69">
        <v>26100</v>
      </c>
      <c r="Y182" s="69"/>
      <c r="Z182" s="69">
        <f t="shared" si="16"/>
        <v>1671.5599999999977</v>
      </c>
      <c r="AA182" s="60">
        <v>127.5</v>
      </c>
      <c r="AB182" s="60">
        <f t="shared" si="17"/>
        <v>13.98</v>
      </c>
      <c r="AC182" s="60">
        <v>0</v>
      </c>
      <c r="AD182" s="60">
        <v>2.6</v>
      </c>
      <c r="AE182" s="60">
        <v>3.56</v>
      </c>
      <c r="AF182" s="60">
        <v>3.82</v>
      </c>
      <c r="AG182" s="60">
        <v>4</v>
      </c>
      <c r="AH182" s="25"/>
      <c r="AI182" s="25"/>
      <c r="AJ182" s="25"/>
      <c r="AK182" s="25"/>
      <c r="AL182" s="25"/>
      <c r="AM182" s="25"/>
      <c r="AN182" s="25">
        <v>111.51</v>
      </c>
      <c r="AO182" s="25"/>
      <c r="AP182" s="25"/>
      <c r="AQ182" s="25">
        <v>525.92999999999995</v>
      </c>
      <c r="AR182" s="25">
        <v>110.51</v>
      </c>
      <c r="AS182" s="25">
        <v>3867.76</v>
      </c>
      <c r="AT182" s="25">
        <v>3533.56</v>
      </c>
      <c r="AU182" s="25">
        <v>419.98</v>
      </c>
      <c r="AV182" s="25">
        <v>0</v>
      </c>
      <c r="AW182" s="25">
        <v>0</v>
      </c>
      <c r="AX182" s="25">
        <v>0</v>
      </c>
      <c r="AY182" s="25">
        <v>0</v>
      </c>
      <c r="AZ182" s="25">
        <v>0</v>
      </c>
      <c r="BA182" s="25">
        <v>0</v>
      </c>
      <c r="BB182" s="25">
        <v>0</v>
      </c>
      <c r="BC182" s="25">
        <v>0</v>
      </c>
      <c r="BD182" s="25"/>
      <c r="BE182" s="25"/>
      <c r="BF182" s="25"/>
      <c r="BG182" s="25"/>
      <c r="BH182" s="25">
        <v>13.794</v>
      </c>
      <c r="BI182" s="25">
        <v>1055.06</v>
      </c>
      <c r="BJ182" s="25">
        <v>974.84</v>
      </c>
      <c r="BK182" s="25">
        <v>105.95</v>
      </c>
      <c r="BL182" s="69">
        <f>SUM(BL207)/AS207*AS182</f>
        <v>4098.2090024042782</v>
      </c>
      <c r="BM182" s="69">
        <f>SUM(BM207)/AT207*AT182</f>
        <v>3830.4577318237107</v>
      </c>
      <c r="BN182" s="69">
        <f>SUM(BN207)/AU207*AU182</f>
        <v>148.86215009413687</v>
      </c>
      <c r="BO182" s="25"/>
      <c r="BP182" s="69">
        <f>SUM(BP207)/AW207*AW182</f>
        <v>0</v>
      </c>
      <c r="BQ182" s="69">
        <f>SUM(BQ207)/AX207*AX182</f>
        <v>0</v>
      </c>
      <c r="BR182" s="69">
        <f>SUM(BR207)/AY207*AY182</f>
        <v>0</v>
      </c>
      <c r="BS182" s="25"/>
      <c r="BT182" s="69">
        <f>SUM(BT207)/BA207*BA182</f>
        <v>0</v>
      </c>
      <c r="BU182" s="69">
        <f>SUM(BU207)/BB207*BB182</f>
        <v>0</v>
      </c>
      <c r="BV182" s="85">
        <f>SUM(BV207)/BC207*BC182</f>
        <v>0</v>
      </c>
      <c r="BW182" s="25"/>
      <c r="BX182" s="25">
        <f>SUM(BX207)/BE207*BE182</f>
        <v>0</v>
      </c>
      <c r="BY182" s="25">
        <f>SUM(BY207)/BF207*BF182</f>
        <v>0</v>
      </c>
      <c r="BZ182" s="25">
        <f>SUM(BZ207)/BG207*BG182</f>
        <v>0</v>
      </c>
      <c r="CA182" s="25"/>
      <c r="CB182" s="69">
        <f>SUM(CB207)/BI207*BI182</f>
        <v>1059.273237921507</v>
      </c>
      <c r="CC182" s="69">
        <f>SUM(CC207)/BJ207*BJ182</f>
        <v>965.49943559016276</v>
      </c>
      <c r="CD182" s="69">
        <f>SUM(CD207)/BK207*BK182</f>
        <v>41.845067993658134</v>
      </c>
      <c r="CE182" s="25"/>
      <c r="CF182" s="25"/>
      <c r="CG182" s="25"/>
      <c r="CH182" s="25"/>
      <c r="CI182" s="25"/>
      <c r="CJ182" s="25"/>
      <c r="CK182" s="25"/>
      <c r="CL182" s="25"/>
    </row>
    <row r="183" spans="1:94">
      <c r="A183" s="5">
        <v>170</v>
      </c>
      <c r="B183" s="5" t="s">
        <v>196</v>
      </c>
      <c r="C183" s="25"/>
      <c r="D183" s="25"/>
      <c r="E183" s="58">
        <v>42370</v>
      </c>
      <c r="F183" s="58">
        <v>42735</v>
      </c>
      <c r="G183" s="34" t="s">
        <v>273</v>
      </c>
      <c r="H183" s="25">
        <v>6700</v>
      </c>
      <c r="I183" s="34"/>
      <c r="J183" s="34" t="s">
        <v>273</v>
      </c>
      <c r="K183" s="69">
        <v>8195.07</v>
      </c>
      <c r="L183" s="70" t="s">
        <v>273</v>
      </c>
      <c r="M183" s="69">
        <f>SUM(N183:P183)</f>
        <v>175221.24</v>
      </c>
      <c r="N183" s="69">
        <v>91292.58</v>
      </c>
      <c r="O183" s="69">
        <v>43735.98</v>
      </c>
      <c r="P183" s="69">
        <v>40192.68</v>
      </c>
      <c r="Q183" s="69">
        <v>165588.07999999999</v>
      </c>
      <c r="R183" s="69">
        <f>SUM(Q183)</f>
        <v>165588.07999999999</v>
      </c>
      <c r="S183" s="69"/>
      <c r="T183" s="69"/>
      <c r="U183" s="69"/>
      <c r="V183" s="69"/>
      <c r="W183" s="69"/>
      <c r="X183" s="69">
        <v>1800</v>
      </c>
      <c r="Y183" s="69"/>
      <c r="Z183" s="69">
        <f t="shared" si="16"/>
        <v>17828.23000000001</v>
      </c>
      <c r="AA183" s="60">
        <v>922.7</v>
      </c>
      <c r="AB183" s="60">
        <f t="shared" si="17"/>
        <v>19.04</v>
      </c>
      <c r="AC183" s="60">
        <v>0</v>
      </c>
      <c r="AD183" s="60">
        <v>3.65</v>
      </c>
      <c r="AE183" s="60">
        <v>7.57</v>
      </c>
      <c r="AF183" s="60">
        <v>3.82</v>
      </c>
      <c r="AG183" s="60">
        <v>4</v>
      </c>
      <c r="AH183" s="25"/>
      <c r="AI183" s="25"/>
      <c r="AJ183" s="25"/>
      <c r="AK183" s="25"/>
      <c r="AL183" s="25"/>
      <c r="AM183" s="25"/>
      <c r="AN183" s="25">
        <v>8284.2199999999993</v>
      </c>
      <c r="AO183" s="25"/>
      <c r="AP183" s="25"/>
      <c r="AQ183" s="25">
        <v>12724.96</v>
      </c>
      <c r="AR183" s="25">
        <v>2382.88</v>
      </c>
      <c r="AS183" s="25">
        <v>82579.23</v>
      </c>
      <c r="AT183" s="25">
        <v>79090.73</v>
      </c>
      <c r="AU183" s="25">
        <v>7669.83</v>
      </c>
      <c r="AV183" s="25">
        <v>2375.5590000000002</v>
      </c>
      <c r="AW183" s="25">
        <v>50934.53</v>
      </c>
      <c r="AX183" s="25">
        <v>49279.6</v>
      </c>
      <c r="AY183" s="25">
        <v>4390.51</v>
      </c>
      <c r="AZ183" s="25">
        <v>0</v>
      </c>
      <c r="BA183" s="25">
        <v>0</v>
      </c>
      <c r="BB183" s="25">
        <v>0</v>
      </c>
      <c r="BC183" s="25">
        <v>0</v>
      </c>
      <c r="BD183" s="25"/>
      <c r="BE183" s="25"/>
      <c r="BF183" s="25"/>
      <c r="BG183" s="25"/>
      <c r="BH183" s="25">
        <v>90.686000000000007</v>
      </c>
      <c r="BI183" s="25">
        <v>6932.15</v>
      </c>
      <c r="BJ183" s="25">
        <v>6634.84</v>
      </c>
      <c r="BK183" s="25">
        <v>664.62</v>
      </c>
      <c r="BL183" s="69">
        <f>SUM(BL207)/AS207*AS183</f>
        <v>87499.468373842581</v>
      </c>
      <c r="BM183" s="69">
        <f>SUM(BM207)/AT207*AT183</f>
        <v>85736.112658078957</v>
      </c>
      <c r="BN183" s="69">
        <f>SUM(BN207)/AU207*AU183</f>
        <v>2718.575609925505</v>
      </c>
      <c r="BO183" s="25"/>
      <c r="BP183" s="69">
        <f>SUM(BP207)/AW207*AW183</f>
        <v>52515.840134454331</v>
      </c>
      <c r="BQ183" s="69">
        <f>SUM(BQ207)/AX207*AX183</f>
        <v>48152.133756486088</v>
      </c>
      <c r="BR183" s="69">
        <f>SUM(BR207)/AY207*AY183</f>
        <v>1499.8430417002123</v>
      </c>
      <c r="BS183" s="25"/>
      <c r="BT183" s="69">
        <f>SUM(BT207)/BA207*BA183</f>
        <v>0</v>
      </c>
      <c r="BU183" s="69">
        <f>SUM(BU207)/BB207*BB183</f>
        <v>0</v>
      </c>
      <c r="BV183" s="85">
        <f>SUM(BV207)/BC207*BC183</f>
        <v>0</v>
      </c>
      <c r="BW183" s="25"/>
      <c r="BX183" s="25">
        <f>SUM(BX207)/BE207*BE183</f>
        <v>0</v>
      </c>
      <c r="BY183" s="25">
        <f>SUM(BY207)/BF207*BF183</f>
        <v>0</v>
      </c>
      <c r="BZ183" s="25">
        <f>SUM(BZ207)/BG207*BG183</f>
        <v>0</v>
      </c>
      <c r="CA183" s="25"/>
      <c r="CB183" s="69">
        <f>SUM(CB207)/BI207*BI183</f>
        <v>6959.8325936511428</v>
      </c>
      <c r="CC183" s="69">
        <f>SUM(CC207)/BJ207*BJ183</f>
        <v>6571.2673620604774</v>
      </c>
      <c r="CD183" s="69">
        <f>SUM(CD207)/BK207*BK183-57</f>
        <v>205.49239348697563</v>
      </c>
      <c r="CE183" s="25"/>
      <c r="CF183" s="25"/>
      <c r="CG183" s="25"/>
      <c r="CH183" s="25"/>
      <c r="CI183" s="25"/>
      <c r="CJ183" s="25"/>
      <c r="CK183" s="25"/>
      <c r="CL183" s="25"/>
    </row>
    <row r="184" spans="1:94">
      <c r="A184" s="5">
        <v>171</v>
      </c>
      <c r="B184" s="5" t="s">
        <v>28</v>
      </c>
      <c r="C184" s="25"/>
      <c r="D184" s="25"/>
      <c r="E184" s="58">
        <v>42370</v>
      </c>
      <c r="F184" s="58">
        <v>42735</v>
      </c>
      <c r="G184" s="34" t="s">
        <v>273</v>
      </c>
      <c r="H184" s="25">
        <v>41800</v>
      </c>
      <c r="I184" s="34"/>
      <c r="J184" s="34" t="s">
        <v>273</v>
      </c>
      <c r="K184" s="69">
        <v>19278.61</v>
      </c>
      <c r="L184" s="70" t="s">
        <v>273</v>
      </c>
      <c r="M184" s="69">
        <f t="shared" si="19"/>
        <v>208985.16</v>
      </c>
      <c r="N184" s="69">
        <v>115158.48</v>
      </c>
      <c r="O184" s="69">
        <v>43218.96</v>
      </c>
      <c r="P184" s="69">
        <v>50607.72</v>
      </c>
      <c r="Q184" s="69">
        <v>206900.15</v>
      </c>
      <c r="R184" s="69">
        <f t="shared" si="20"/>
        <v>206900.15</v>
      </c>
      <c r="S184" s="69"/>
      <c r="T184" s="69"/>
      <c r="U184" s="69"/>
      <c r="V184" s="69"/>
      <c r="W184" s="69"/>
      <c r="X184" s="69">
        <v>37200</v>
      </c>
      <c r="Y184" s="69"/>
      <c r="Z184" s="69">
        <f t="shared" si="16"/>
        <v>21363.620000000024</v>
      </c>
      <c r="AA184" s="60">
        <v>1161.8</v>
      </c>
      <c r="AB184" s="60">
        <f t="shared" si="17"/>
        <v>17.240000000000002</v>
      </c>
      <c r="AC184" s="60">
        <v>0</v>
      </c>
      <c r="AD184" s="60">
        <v>3.66</v>
      </c>
      <c r="AE184" s="60">
        <v>7.46</v>
      </c>
      <c r="AF184" s="60">
        <v>3.82</v>
      </c>
      <c r="AG184" s="60">
        <v>2.2999999999999998</v>
      </c>
      <c r="AH184" s="25"/>
      <c r="AI184" s="25"/>
      <c r="AJ184" s="25"/>
      <c r="AK184" s="25"/>
      <c r="AL184" s="25"/>
      <c r="AM184" s="25"/>
      <c r="AN184" s="25">
        <v>18804.27</v>
      </c>
      <c r="AO184" s="25"/>
      <c r="AP184" s="25"/>
      <c r="AQ184" s="25">
        <v>13217.21</v>
      </c>
      <c r="AR184" s="25">
        <v>2693.91</v>
      </c>
      <c r="AS184" s="25">
        <v>92733.56</v>
      </c>
      <c r="AT184" s="25">
        <v>95629.34</v>
      </c>
      <c r="AU184" s="25">
        <v>8045.48</v>
      </c>
      <c r="AV184" s="25">
        <v>2685.35</v>
      </c>
      <c r="AW184" s="25">
        <v>57402.04</v>
      </c>
      <c r="AX184" s="25">
        <v>59940.02</v>
      </c>
      <c r="AY184" s="25">
        <v>4620.2</v>
      </c>
      <c r="AZ184" s="25">
        <v>0</v>
      </c>
      <c r="BA184" s="25">
        <v>0</v>
      </c>
      <c r="BB184" s="25">
        <v>0</v>
      </c>
      <c r="BC184" s="25">
        <v>0</v>
      </c>
      <c r="BD184" s="25"/>
      <c r="BE184" s="25"/>
      <c r="BF184" s="25"/>
      <c r="BG184" s="25"/>
      <c r="BH184" s="25">
        <v>80.962999999999994</v>
      </c>
      <c r="BI184" s="25">
        <v>6186.68</v>
      </c>
      <c r="BJ184" s="25">
        <v>6339.98</v>
      </c>
      <c r="BK184" s="25">
        <v>551.53</v>
      </c>
      <c r="BL184" s="69">
        <f>SUM(BL207)/AS207*AS184</f>
        <v>98258.813994921409</v>
      </c>
      <c r="BM184" s="69">
        <f>SUM(BM207)/AT207*AT184</f>
        <v>103664.33421031437</v>
      </c>
      <c r="BN184" s="69">
        <f>SUM(BN207)/AU207*AU184</f>
        <v>2851.724966282623</v>
      </c>
      <c r="BO184" s="25"/>
      <c r="BP184" s="69">
        <f>SUM(BP207)/AW207*AW184</f>
        <v>59184.140032931551</v>
      </c>
      <c r="BQ184" s="69">
        <f>SUM(BQ207)/AX207*AX184</f>
        <v>58568.654380442436</v>
      </c>
      <c r="BR184" s="69">
        <f>SUM(BR207)/AY207*AY184</f>
        <v>1578.3074907615107</v>
      </c>
      <c r="BS184" s="25"/>
      <c r="BT184" s="69">
        <f>SUM(BT207)/BA207*BA184</f>
        <v>0</v>
      </c>
      <c r="BU184" s="69">
        <f>SUM(BU207)/BB207*BB184</f>
        <v>0</v>
      </c>
      <c r="BV184" s="85">
        <f>SUM(BV207)/BC207*BC184</f>
        <v>0</v>
      </c>
      <c r="BW184" s="25"/>
      <c r="BX184" s="25">
        <f>SUM(BX207)/BE207*BE184</f>
        <v>0</v>
      </c>
      <c r="BY184" s="25">
        <f>SUM(BY207)/BF207*BF184</f>
        <v>0</v>
      </c>
      <c r="BZ184" s="25">
        <f>SUM(BZ207)/BG207*BG184</f>
        <v>0</v>
      </c>
      <c r="CA184" s="25"/>
      <c r="CB184" s="69">
        <f>SUM(CB207)/BI207*BI184</f>
        <v>6211.3856610848952</v>
      </c>
      <c r="CC184" s="69">
        <f>SUM(CC207)/BJ207*BJ184</f>
        <v>6279.2326039687741</v>
      </c>
      <c r="CD184" s="69">
        <f>SUM(CD207)/BK207*BK184</f>
        <v>217.82737471016773</v>
      </c>
      <c r="CE184" s="25"/>
      <c r="CF184" s="25"/>
      <c r="CG184" s="25"/>
      <c r="CH184" s="25"/>
      <c r="CI184" s="25"/>
      <c r="CJ184" s="25">
        <v>1</v>
      </c>
      <c r="CK184" s="25">
        <v>9565.4</v>
      </c>
      <c r="CL184" s="25">
        <v>9565.4</v>
      </c>
    </row>
    <row r="185" spans="1:94">
      <c r="A185" s="5">
        <v>172</v>
      </c>
      <c r="B185" s="5" t="s">
        <v>197</v>
      </c>
      <c r="C185" s="25"/>
      <c r="D185" s="25"/>
      <c r="E185" s="58">
        <v>42370</v>
      </c>
      <c r="F185" s="58">
        <v>42735</v>
      </c>
      <c r="G185" s="34" t="s">
        <v>273</v>
      </c>
      <c r="H185" s="25">
        <v>24200</v>
      </c>
      <c r="I185" s="34"/>
      <c r="J185" s="34" t="s">
        <v>273</v>
      </c>
      <c r="K185" s="69">
        <v>2174.54</v>
      </c>
      <c r="L185" s="70" t="s">
        <v>273</v>
      </c>
      <c r="M185" s="69">
        <f t="shared" si="19"/>
        <v>22565.52</v>
      </c>
      <c r="N185" s="69">
        <v>9050.52</v>
      </c>
      <c r="O185" s="69">
        <v>6700.2</v>
      </c>
      <c r="P185" s="69">
        <v>6814.8</v>
      </c>
      <c r="Q185" s="69">
        <v>24650.1</v>
      </c>
      <c r="R185" s="69">
        <f t="shared" si="20"/>
        <v>24650.1</v>
      </c>
      <c r="S185" s="69"/>
      <c r="T185" s="69"/>
      <c r="U185" s="69"/>
      <c r="V185" s="69"/>
      <c r="W185" s="69"/>
      <c r="X185" s="69">
        <v>29100</v>
      </c>
      <c r="Y185" s="69"/>
      <c r="Z185" s="69">
        <f t="shared" si="16"/>
        <v>89.960000000002765</v>
      </c>
      <c r="AA185" s="66">
        <v>0</v>
      </c>
      <c r="AB185" s="60">
        <f t="shared" si="17"/>
        <v>0</v>
      </c>
      <c r="AC185" s="60">
        <v>0</v>
      </c>
      <c r="AD185" s="60">
        <v>0</v>
      </c>
      <c r="AE185" s="60">
        <v>0</v>
      </c>
      <c r="AF185" s="60">
        <v>0</v>
      </c>
      <c r="AG185" s="60">
        <v>0</v>
      </c>
      <c r="AH185" s="25"/>
      <c r="AI185" s="25"/>
      <c r="AJ185" s="25"/>
      <c r="AK185" s="25"/>
      <c r="AL185" s="25"/>
      <c r="AM185" s="25"/>
      <c r="AN185" s="25">
        <v>679.69</v>
      </c>
      <c r="AO185" s="25"/>
      <c r="AP185" s="25"/>
      <c r="AQ185" s="25">
        <v>0</v>
      </c>
      <c r="AR185" s="25">
        <v>160.78</v>
      </c>
      <c r="AS185" s="25">
        <v>5388.17</v>
      </c>
      <c r="AT185" s="25">
        <v>6016.22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0</v>
      </c>
      <c r="BA185" s="25">
        <v>0</v>
      </c>
      <c r="BB185" s="25">
        <v>0</v>
      </c>
      <c r="BC185" s="25">
        <v>0</v>
      </c>
      <c r="BD185" s="25"/>
      <c r="BE185" s="25"/>
      <c r="BF185" s="25"/>
      <c r="BG185" s="25"/>
      <c r="BH185" s="25">
        <v>13.255000000000001</v>
      </c>
      <c r="BI185" s="25">
        <v>1008.1</v>
      </c>
      <c r="BJ185" s="25">
        <v>1059.74</v>
      </c>
      <c r="BK185" s="25">
        <v>0</v>
      </c>
      <c r="BL185" s="69">
        <f>SUM(BL207)/AS207*AS185</f>
        <v>5709.2081205877967</v>
      </c>
      <c r="BM185" s="69">
        <f>SUM(BM207)/AT207*AT185</f>
        <v>6521.7164602702223</v>
      </c>
      <c r="BN185" s="69">
        <f>SUM(BN207)/AU207*AU185</f>
        <v>0</v>
      </c>
      <c r="BO185" s="25"/>
      <c r="BP185" s="69">
        <f>SUM(BP207)/AW207*AW185</f>
        <v>0</v>
      </c>
      <c r="BQ185" s="69">
        <f>SUM(BQ207)/AX207*AX185</f>
        <v>0</v>
      </c>
      <c r="BR185" s="69">
        <f>SUM(BR207)/AY207*AY185</f>
        <v>0</v>
      </c>
      <c r="BS185" s="25"/>
      <c r="BT185" s="69">
        <f>SUM(BT207)/BA207*BA185</f>
        <v>0</v>
      </c>
      <c r="BU185" s="69">
        <f>SUM(BU207)/BB207*BB185</f>
        <v>0</v>
      </c>
      <c r="BV185" s="85">
        <f>SUM(BV207)/BC207*BC185</f>
        <v>0</v>
      </c>
      <c r="BW185" s="25"/>
      <c r="BX185" s="25">
        <f>SUM(BX207)/BE207*BE185</f>
        <v>0</v>
      </c>
      <c r="BY185" s="25">
        <f>SUM(BY207)/BF207*BF185</f>
        <v>0</v>
      </c>
      <c r="BZ185" s="25">
        <f>SUM(BZ207)/BG207*BG185</f>
        <v>0</v>
      </c>
      <c r="CA185" s="25"/>
      <c r="CB185" s="69">
        <f>SUM(CB207)/BI207*BI185</f>
        <v>1012.1257095792384</v>
      </c>
      <c r="CC185" s="69">
        <f>SUM(CC207)/BJ207*BJ185</f>
        <v>1049.5859544872174</v>
      </c>
      <c r="CD185" s="69">
        <f>SUM(CD207)/BK207*BK185</f>
        <v>0</v>
      </c>
      <c r="CE185" s="25"/>
      <c r="CF185" s="25"/>
      <c r="CG185" s="25"/>
      <c r="CH185" s="25"/>
      <c r="CI185" s="25"/>
      <c r="CJ185" s="25"/>
      <c r="CK185" s="25"/>
      <c r="CL185" s="25"/>
    </row>
    <row r="186" spans="1:94">
      <c r="A186" s="5">
        <v>173</v>
      </c>
      <c r="B186" s="5" t="s">
        <v>198</v>
      </c>
      <c r="C186" s="25"/>
      <c r="D186" s="25"/>
      <c r="E186" s="58">
        <v>42370</v>
      </c>
      <c r="F186" s="58">
        <v>42735</v>
      </c>
      <c r="G186" s="34" t="s">
        <v>273</v>
      </c>
      <c r="H186" s="25">
        <v>17800</v>
      </c>
      <c r="I186" s="34"/>
      <c r="J186" s="34" t="s">
        <v>273</v>
      </c>
      <c r="K186" s="69">
        <v>1646.59</v>
      </c>
      <c r="L186" s="70" t="s">
        <v>273</v>
      </c>
      <c r="M186" s="69">
        <f t="shared" si="19"/>
        <v>20542.38</v>
      </c>
      <c r="N186" s="69">
        <v>8063.22</v>
      </c>
      <c r="O186" s="69">
        <v>6406.86</v>
      </c>
      <c r="P186" s="69">
        <v>6072.3</v>
      </c>
      <c r="Q186" s="69">
        <v>21212.85</v>
      </c>
      <c r="R186" s="69">
        <f t="shared" si="20"/>
        <v>21212.85</v>
      </c>
      <c r="S186" s="69"/>
      <c r="T186" s="69"/>
      <c r="U186" s="69"/>
      <c r="V186" s="69"/>
      <c r="W186" s="69"/>
      <c r="X186" s="69">
        <v>21000</v>
      </c>
      <c r="Y186" s="69"/>
      <c r="Z186" s="69">
        <f t="shared" si="16"/>
        <v>976.12000000000262</v>
      </c>
      <c r="AA186" s="60">
        <v>139.4</v>
      </c>
      <c r="AB186" s="60">
        <f t="shared" si="17"/>
        <v>13.69</v>
      </c>
      <c r="AC186" s="60">
        <v>0</v>
      </c>
      <c r="AD186" s="60">
        <v>2.6</v>
      </c>
      <c r="AE186" s="60">
        <v>3.27</v>
      </c>
      <c r="AF186" s="60">
        <v>3.82</v>
      </c>
      <c r="AG186" s="60">
        <v>4</v>
      </c>
      <c r="AH186" s="25"/>
      <c r="AI186" s="25"/>
      <c r="AJ186" s="25"/>
      <c r="AK186" s="25"/>
      <c r="AL186" s="25"/>
      <c r="AM186" s="25"/>
      <c r="AN186" s="25">
        <v>566.91999999999996</v>
      </c>
      <c r="AO186" s="25"/>
      <c r="AP186" s="25"/>
      <c r="AQ186" s="25">
        <v>263.02</v>
      </c>
      <c r="AR186" s="25">
        <v>129.63999999999999</v>
      </c>
      <c r="AS186" s="25">
        <v>4521.9799999999996</v>
      </c>
      <c r="AT186" s="25">
        <v>4749.93</v>
      </c>
      <c r="AU186" s="25">
        <v>210.04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/>
      <c r="BE186" s="25"/>
      <c r="BF186" s="25"/>
      <c r="BG186" s="25"/>
      <c r="BH186" s="25">
        <v>16.416</v>
      </c>
      <c r="BI186" s="25">
        <v>1254.72</v>
      </c>
      <c r="BJ186" s="25">
        <v>1330.67</v>
      </c>
      <c r="BK186" s="25">
        <v>52.98</v>
      </c>
      <c r="BL186" s="69">
        <f>SUM(BL207)/AS207*AS186</f>
        <v>4791.4087597710541</v>
      </c>
      <c r="BM186" s="69">
        <f>SUM(BM207)/AT207*AT186</f>
        <v>5149.0299001917047</v>
      </c>
      <c r="BN186" s="69">
        <f>SUM(BN207)/AU207*AU186</f>
        <v>74.448797575533362</v>
      </c>
      <c r="BO186" s="25"/>
      <c r="BP186" s="69">
        <f>SUM(BP207)/AW207*AW186</f>
        <v>0</v>
      </c>
      <c r="BQ186" s="69">
        <f>SUM(BQ207)/AX207*AX186</f>
        <v>0</v>
      </c>
      <c r="BR186" s="69">
        <f>SUM(BR207)/AY207*AY186</f>
        <v>0</v>
      </c>
      <c r="BS186" s="25"/>
      <c r="BT186" s="69">
        <f>SUM(BT207)/BA207*BA186</f>
        <v>0</v>
      </c>
      <c r="BU186" s="69">
        <f>SUM(BU207)/BB207*BB186</f>
        <v>0</v>
      </c>
      <c r="BV186" s="85">
        <f>SUM(BV207)/BC207*BC186</f>
        <v>0</v>
      </c>
      <c r="BW186" s="25"/>
      <c r="BX186" s="25">
        <f>SUM(BX207)/BE207*BE186</f>
        <v>0</v>
      </c>
      <c r="BY186" s="25">
        <f>SUM(BY207)/BF207*BF186</f>
        <v>0</v>
      </c>
      <c r="BZ186" s="25">
        <f>SUM(BZ207)/BG207*BG186</f>
        <v>0</v>
      </c>
      <c r="CA186" s="25"/>
      <c r="CB186" s="69">
        <f>SUM(CB207)/BI207*BI186</f>
        <v>1259.7305528452157</v>
      </c>
      <c r="CC186" s="69">
        <f>SUM(CC207)/BJ207*BJ186</f>
        <v>1317.9200011866171</v>
      </c>
      <c r="CD186" s="69">
        <f>SUM(CD207)/BK207*BK186</f>
        <v>20.924508752279451</v>
      </c>
      <c r="CE186" s="25"/>
      <c r="CF186" s="25"/>
      <c r="CG186" s="25"/>
      <c r="CH186" s="25"/>
      <c r="CI186" s="25"/>
      <c r="CJ186" s="25"/>
      <c r="CK186" s="25"/>
      <c r="CL186" s="25"/>
    </row>
    <row r="187" spans="1:94">
      <c r="A187" s="5">
        <v>174</v>
      </c>
      <c r="B187" s="5" t="s">
        <v>199</v>
      </c>
      <c r="C187" s="25"/>
      <c r="D187" s="25"/>
      <c r="E187" s="58">
        <v>42370</v>
      </c>
      <c r="F187" s="58">
        <v>42735</v>
      </c>
      <c r="G187" s="34" t="s">
        <v>273</v>
      </c>
      <c r="H187" s="25">
        <v>-11100</v>
      </c>
      <c r="I187" s="34"/>
      <c r="J187" s="34" t="s">
        <v>273</v>
      </c>
      <c r="K187" s="69">
        <v>22906.16</v>
      </c>
      <c r="L187" s="70" t="s">
        <v>273</v>
      </c>
      <c r="M187" s="69">
        <f t="shared" si="19"/>
        <v>153265.41</v>
      </c>
      <c r="N187" s="69">
        <v>79841.460000000006</v>
      </c>
      <c r="O187" s="69">
        <v>38347.230000000003</v>
      </c>
      <c r="P187" s="69">
        <v>35076.720000000001</v>
      </c>
      <c r="Q187" s="69">
        <v>133101.78</v>
      </c>
      <c r="R187" s="69">
        <f t="shared" si="20"/>
        <v>133101.78</v>
      </c>
      <c r="S187" s="69"/>
      <c r="T187" s="69"/>
      <c r="U187" s="69"/>
      <c r="V187" s="69"/>
      <c r="W187" s="69"/>
      <c r="X187" s="69">
        <v>11900</v>
      </c>
      <c r="Y187" s="69"/>
      <c r="Z187" s="69">
        <f t="shared" si="16"/>
        <v>43069.790000000008</v>
      </c>
      <c r="AA187" s="60">
        <v>781.2</v>
      </c>
      <c r="AB187" s="60">
        <f t="shared" si="17"/>
        <v>18.41</v>
      </c>
      <c r="AC187" s="60">
        <v>0</v>
      </c>
      <c r="AD187" s="60">
        <v>3.66</v>
      </c>
      <c r="AE187" s="60">
        <v>6.93</v>
      </c>
      <c r="AF187" s="60">
        <v>3.82</v>
      </c>
      <c r="AG187" s="60">
        <v>4</v>
      </c>
      <c r="AH187" s="25"/>
      <c r="AI187" s="25"/>
      <c r="AJ187" s="25"/>
      <c r="AK187" s="25"/>
      <c r="AL187" s="25"/>
      <c r="AM187" s="25"/>
      <c r="AN187" s="25">
        <v>32880.019999999997</v>
      </c>
      <c r="AO187" s="25"/>
      <c r="AP187" s="25"/>
      <c r="AQ187" s="25">
        <v>44947.61</v>
      </c>
      <c r="AR187" s="25">
        <v>1672.02</v>
      </c>
      <c r="AS187" s="25">
        <v>58055.519999999997</v>
      </c>
      <c r="AT187" s="25">
        <v>50758.91</v>
      </c>
      <c r="AU187" s="25">
        <v>27382.76</v>
      </c>
      <c r="AV187" s="25">
        <v>1668.143</v>
      </c>
      <c r="AW187" s="25">
        <v>35799.11</v>
      </c>
      <c r="AX187" s="25">
        <v>31687.919999999998</v>
      </c>
      <c r="AY187" s="25">
        <v>15499.26</v>
      </c>
      <c r="AZ187" s="25">
        <v>0</v>
      </c>
      <c r="BA187" s="25">
        <v>0</v>
      </c>
      <c r="BB187" s="25">
        <v>0</v>
      </c>
      <c r="BC187" s="25">
        <v>0</v>
      </c>
      <c r="BD187" s="25"/>
      <c r="BE187" s="25"/>
      <c r="BF187" s="25"/>
      <c r="BG187" s="25"/>
      <c r="BH187" s="25">
        <v>60.746000000000002</v>
      </c>
      <c r="BI187" s="25">
        <v>4643.66</v>
      </c>
      <c r="BJ187" s="25">
        <v>3983.87</v>
      </c>
      <c r="BK187" s="25">
        <v>2065.59</v>
      </c>
      <c r="BL187" s="69">
        <f>SUM(BL207)/AS207*AS187</f>
        <v>61514.585885179426</v>
      </c>
      <c r="BM187" s="69">
        <f>SUM(BM207)/AT207*AT187</f>
        <v>55023.788832917482</v>
      </c>
      <c r="BN187" s="69">
        <f>SUM(BN207)/AU207*AU187</f>
        <v>9705.8348709741567</v>
      </c>
      <c r="BO187" s="25"/>
      <c r="BP187" s="69">
        <f>SUM(BP207)/AW207*AW187</f>
        <v>36910.526860967315</v>
      </c>
      <c r="BQ187" s="69">
        <f>SUM(BQ207)/AX207*AX187</f>
        <v>30962.93318746156</v>
      </c>
      <c r="BR187" s="69">
        <f>SUM(BR207)/AY207*AY187</f>
        <v>5294.7054584780435</v>
      </c>
      <c r="BS187" s="25"/>
      <c r="BT187" s="69">
        <f>SUM(BT207)/BA207*BA187</f>
        <v>0</v>
      </c>
      <c r="BU187" s="69">
        <f>SUM(BU207)/BB207*BB187</f>
        <v>0</v>
      </c>
      <c r="BV187" s="85">
        <f>SUM(BV207)/BC207*BC187</f>
        <v>0</v>
      </c>
      <c r="BW187" s="25"/>
      <c r="BX187" s="25">
        <f>SUM(BX207)/BE207*BE187</f>
        <v>0</v>
      </c>
      <c r="BY187" s="25">
        <f>SUM(BY207)/BF207*BF187</f>
        <v>0</v>
      </c>
      <c r="BZ187" s="25">
        <f>SUM(BZ207)/BG207*BG187</f>
        <v>0</v>
      </c>
      <c r="CA187" s="25"/>
      <c r="CB187" s="69">
        <f>SUM(CB207)/BI207*BI187</f>
        <v>4662.2038215898483</v>
      </c>
      <c r="CC187" s="69">
        <f>SUM(CC207)/BJ207*BJ187</f>
        <v>3945.6979980966944</v>
      </c>
      <c r="CD187" s="69">
        <f>SUM(CD207)/BK207*BK187</f>
        <v>815.80702215215024</v>
      </c>
      <c r="CE187" s="25"/>
      <c r="CF187" s="25"/>
      <c r="CG187" s="25"/>
      <c r="CH187" s="25"/>
      <c r="CI187" s="25"/>
      <c r="CJ187" s="25">
        <v>2</v>
      </c>
      <c r="CK187" s="25">
        <v>22189.54</v>
      </c>
      <c r="CL187" s="25">
        <v>8255.4500000000007</v>
      </c>
    </row>
    <row r="188" spans="1:94">
      <c r="A188" s="5">
        <v>175</v>
      </c>
      <c r="B188" s="5" t="s">
        <v>200</v>
      </c>
      <c r="C188" s="25"/>
      <c r="D188" s="25"/>
      <c r="E188" s="58">
        <v>42370</v>
      </c>
      <c r="F188" s="58">
        <v>42735</v>
      </c>
      <c r="G188" s="34" t="s">
        <v>273</v>
      </c>
      <c r="H188" s="25">
        <v>2500</v>
      </c>
      <c r="I188" s="34"/>
      <c r="J188" s="34" t="s">
        <v>273</v>
      </c>
      <c r="K188" s="69">
        <v>10252.58</v>
      </c>
      <c r="L188" s="70" t="s">
        <v>273</v>
      </c>
      <c r="M188" s="69">
        <f t="shared" si="19"/>
        <v>151247.22</v>
      </c>
      <c r="N188" s="69">
        <v>78870.3</v>
      </c>
      <c r="O188" s="69">
        <v>37716.18</v>
      </c>
      <c r="P188" s="69">
        <v>34660.74</v>
      </c>
      <c r="Q188" s="69">
        <v>149449.99</v>
      </c>
      <c r="R188" s="69">
        <f t="shared" si="20"/>
        <v>149449.99</v>
      </c>
      <c r="S188" s="69"/>
      <c r="T188" s="69"/>
      <c r="U188" s="69"/>
      <c r="V188" s="69"/>
      <c r="W188" s="69"/>
      <c r="X188" s="69">
        <v>30400</v>
      </c>
      <c r="Y188" s="69"/>
      <c r="Z188" s="69">
        <f t="shared" si="16"/>
        <v>12049.809999999998</v>
      </c>
      <c r="AA188" s="60">
        <v>795.7</v>
      </c>
      <c r="AB188" s="60">
        <f t="shared" si="17"/>
        <v>18.39</v>
      </c>
      <c r="AC188" s="60">
        <v>0</v>
      </c>
      <c r="AD188" s="60">
        <v>3.66</v>
      </c>
      <c r="AE188" s="60">
        <v>6.91</v>
      </c>
      <c r="AF188" s="60">
        <v>3.82</v>
      </c>
      <c r="AG188" s="60">
        <v>4</v>
      </c>
      <c r="AH188" s="25"/>
      <c r="AI188" s="25"/>
      <c r="AJ188" s="25"/>
      <c r="AK188" s="25"/>
      <c r="AL188" s="25"/>
      <c r="AM188" s="25"/>
      <c r="AN188" s="25">
        <v>13421.46</v>
      </c>
      <c r="AO188" s="25"/>
      <c r="AP188" s="25"/>
      <c r="AQ188" s="25">
        <v>11778.58</v>
      </c>
      <c r="AR188" s="25">
        <v>2202.75</v>
      </c>
      <c r="AS188" s="25">
        <v>76379.97</v>
      </c>
      <c r="AT188" s="25">
        <v>77095.429999999993</v>
      </c>
      <c r="AU188" s="25">
        <v>7104.94</v>
      </c>
      <c r="AV188" s="25">
        <v>2198.8809999999999</v>
      </c>
      <c r="AW188" s="25">
        <v>47161.51</v>
      </c>
      <c r="AX188" s="25">
        <v>48108.18</v>
      </c>
      <c r="AY188" s="25">
        <v>4124.87</v>
      </c>
      <c r="AZ188" s="25">
        <v>0</v>
      </c>
      <c r="BA188" s="25">
        <v>0</v>
      </c>
      <c r="BB188" s="25">
        <v>0</v>
      </c>
      <c r="BC188" s="25">
        <v>0</v>
      </c>
      <c r="BD188" s="25"/>
      <c r="BE188" s="25"/>
      <c r="BF188" s="25"/>
      <c r="BG188" s="25"/>
      <c r="BH188" s="25">
        <v>82.08</v>
      </c>
      <c r="BI188" s="25">
        <v>6274.32</v>
      </c>
      <c r="BJ188" s="25">
        <v>6255.07</v>
      </c>
      <c r="BK188" s="25">
        <v>548.77</v>
      </c>
      <c r="BL188" s="69">
        <f>SUM(BL207)/AS207*AS188</f>
        <v>80930.843862434238</v>
      </c>
      <c r="BM188" s="69">
        <f>SUM(BM207)/AT207*AT188</f>
        <v>83573.163023062763</v>
      </c>
      <c r="BN188" s="69">
        <f>SUM(BN207)/AU207*AU188</f>
        <v>2518.3500278342699</v>
      </c>
      <c r="BO188" s="25"/>
      <c r="BP188" s="69">
        <f>SUM(BP207)/AW207*AW188</f>
        <v>48625.68319879401</v>
      </c>
      <c r="BQ188" s="69">
        <f>SUM(BQ207)/AX207*AX188</f>
        <v>47007.51463366401</v>
      </c>
      <c r="BR188" s="69">
        <f>SUM(BR207)/AY207*AY188</f>
        <v>1409.0977056009335</v>
      </c>
      <c r="BS188" s="25"/>
      <c r="BT188" s="69">
        <f>SUM(BT207)/BA207*BA188</f>
        <v>0</v>
      </c>
      <c r="BU188" s="69">
        <f>SUM(BU207)/BB207*BB188</f>
        <v>0</v>
      </c>
      <c r="BV188" s="85">
        <f>SUM(BV207)/BC207*BC188</f>
        <v>0</v>
      </c>
      <c r="BW188" s="25"/>
      <c r="BX188" s="25">
        <f>SUM(BX207)/BE207*BE188</f>
        <v>0</v>
      </c>
      <c r="BY188" s="25">
        <f>SUM(BY207)/BF207*BF188</f>
        <v>0</v>
      </c>
      <c r="BZ188" s="25">
        <f>SUM(BZ207)/BG207*BG188</f>
        <v>0</v>
      </c>
      <c r="CA188" s="25"/>
      <c r="CB188" s="69">
        <f>SUM(CB207)/BI207*BI188</f>
        <v>6299.3756394476804</v>
      </c>
      <c r="CC188" s="69">
        <f>SUM(CC207)/BJ207*BJ188</f>
        <v>6195.1361808881038</v>
      </c>
      <c r="CD188" s="69">
        <f>SUM(CD207)/BK207*BK188</f>
        <v>216.7373097015552</v>
      </c>
      <c r="CE188" s="25"/>
      <c r="CF188" s="25"/>
      <c r="CG188" s="25"/>
      <c r="CH188" s="25"/>
      <c r="CI188" s="25"/>
      <c r="CJ188" s="25">
        <v>1</v>
      </c>
      <c r="CK188" s="25">
        <v>16051.48</v>
      </c>
      <c r="CL188" s="25">
        <v>16051.48</v>
      </c>
    </row>
    <row r="189" spans="1:94">
      <c r="A189" s="5">
        <v>176</v>
      </c>
      <c r="B189" s="5" t="s">
        <v>201</v>
      </c>
      <c r="C189" s="25"/>
      <c r="D189" s="25"/>
      <c r="E189" s="58">
        <v>42370</v>
      </c>
      <c r="F189" s="58">
        <v>42735</v>
      </c>
      <c r="G189" s="34" t="s">
        <v>273</v>
      </c>
      <c r="H189" s="25">
        <v>9500</v>
      </c>
      <c r="I189" s="34"/>
      <c r="J189" s="34" t="s">
        <v>273</v>
      </c>
      <c r="K189" s="69">
        <v>21855.25</v>
      </c>
      <c r="L189" s="70" t="s">
        <v>273</v>
      </c>
      <c r="M189" s="69">
        <f t="shared" si="19"/>
        <v>161907.85</v>
      </c>
      <c r="N189" s="69">
        <v>80127.53</v>
      </c>
      <c r="O189" s="69">
        <v>46567.199999999997</v>
      </c>
      <c r="P189" s="69">
        <v>35213.120000000003</v>
      </c>
      <c r="Q189" s="69">
        <v>138327.34</v>
      </c>
      <c r="R189" s="69">
        <f t="shared" si="20"/>
        <v>138327.34</v>
      </c>
      <c r="S189" s="69"/>
      <c r="T189" s="69"/>
      <c r="U189" s="69"/>
      <c r="V189" s="69"/>
      <c r="W189" s="69"/>
      <c r="X189" s="69">
        <v>24300</v>
      </c>
      <c r="Y189" s="69"/>
      <c r="Z189" s="69">
        <f t="shared" ref="Z189:Z206" si="21">SUM(K189+M189-Q189)</f>
        <v>45435.760000000009</v>
      </c>
      <c r="AA189" s="60">
        <v>807</v>
      </c>
      <c r="AB189" s="60">
        <f t="shared" si="17"/>
        <v>18.48</v>
      </c>
      <c r="AC189" s="60">
        <v>0</v>
      </c>
      <c r="AD189" s="60">
        <v>3.66</v>
      </c>
      <c r="AE189" s="60">
        <v>7</v>
      </c>
      <c r="AF189" s="60">
        <v>3.82</v>
      </c>
      <c r="AG189" s="60">
        <v>4</v>
      </c>
      <c r="AH189" s="25"/>
      <c r="AI189" s="25"/>
      <c r="AJ189" s="25"/>
      <c r="AK189" s="25"/>
      <c r="AL189" s="25"/>
      <c r="AM189" s="25">
        <v>-979.19</v>
      </c>
      <c r="AN189" s="25">
        <v>0</v>
      </c>
      <c r="AO189" s="25"/>
      <c r="AP189" s="25"/>
      <c r="AQ189" s="25">
        <v>10487.23</v>
      </c>
      <c r="AR189" s="25">
        <v>1031.81</v>
      </c>
      <c r="AS189" s="25">
        <v>35995.43</v>
      </c>
      <c r="AT189" s="25">
        <v>29163.78</v>
      </c>
      <c r="AU189" s="25">
        <v>6268.72</v>
      </c>
      <c r="AV189" s="25">
        <v>1027.579</v>
      </c>
      <c r="AW189" s="25">
        <v>22097.7</v>
      </c>
      <c r="AX189" s="25">
        <v>17833.060000000001</v>
      </c>
      <c r="AY189" s="25">
        <v>3814.96</v>
      </c>
      <c r="AZ189" s="25">
        <v>0</v>
      </c>
      <c r="BA189" s="25">
        <v>0</v>
      </c>
      <c r="BB189" s="25">
        <v>0</v>
      </c>
      <c r="BC189" s="25">
        <v>0</v>
      </c>
      <c r="BD189" s="25"/>
      <c r="BE189" s="25"/>
      <c r="BF189" s="25"/>
      <c r="BG189" s="25"/>
      <c r="BH189" s="25">
        <v>45.743000000000002</v>
      </c>
      <c r="BI189" s="25">
        <v>3494.93</v>
      </c>
      <c r="BJ189" s="25">
        <v>3124.8</v>
      </c>
      <c r="BK189" s="25">
        <v>403.55</v>
      </c>
      <c r="BL189" s="69">
        <f>SUM(BL207)/AS207*AS189</f>
        <v>38140.110883667294</v>
      </c>
      <c r="BM189" s="69">
        <f>SUM(BM207)/AT207*AT189</f>
        <v>31614.186992779432</v>
      </c>
      <c r="BN189" s="69">
        <f>SUM(BN207)/AU207*AU189</f>
        <v>2221.9513727751741</v>
      </c>
      <c r="BO189" s="25"/>
      <c r="BP189" s="69">
        <f>SUM(BP207)/AW207*AW189</f>
        <v>22783.743769484699</v>
      </c>
      <c r="BQ189" s="69">
        <f>SUM(BQ207)/AX207*AX189</f>
        <v>17425.058044453323</v>
      </c>
      <c r="BR189" s="69">
        <f>SUM(BR207)/AY207*AY189</f>
        <v>1303.2292855191406</v>
      </c>
      <c r="BS189" s="25"/>
      <c r="BT189" s="69">
        <f>SUM(BT207)/BA207*BA189</f>
        <v>0</v>
      </c>
      <c r="BU189" s="69">
        <f>SUM(BU207)/BB207*BB189</f>
        <v>0</v>
      </c>
      <c r="BV189" s="85">
        <f>SUM(BV207)/BC207*BC189</f>
        <v>0</v>
      </c>
      <c r="BW189" s="25"/>
      <c r="BX189" s="25">
        <f>SUM(BX207)/BE207*BE189</f>
        <v>0</v>
      </c>
      <c r="BY189" s="25">
        <f>SUM(BY207)/BF207*BF189</f>
        <v>0</v>
      </c>
      <c r="BZ189" s="25">
        <f>SUM(BZ207)/BG207*BG189</f>
        <v>0</v>
      </c>
      <c r="CA189" s="25"/>
      <c r="CB189" s="69">
        <f>SUM(CB207)/BI207*BI189</f>
        <v>3508.8865253246377</v>
      </c>
      <c r="CC189" s="69">
        <f>SUM(CC207)/BJ207*BJ189</f>
        <v>3094.859296225166</v>
      </c>
      <c r="CD189" s="69">
        <f>SUM(CD207)/BK207*BK189</f>
        <v>159.38251240057329</v>
      </c>
      <c r="CE189" s="25"/>
      <c r="CF189" s="25"/>
      <c r="CG189" s="25"/>
      <c r="CH189" s="25"/>
      <c r="CI189" s="25"/>
      <c r="CJ189" s="25">
        <v>2</v>
      </c>
      <c r="CK189" s="25">
        <v>14559.02</v>
      </c>
      <c r="CL189" s="25">
        <v>29.45</v>
      </c>
    </row>
    <row r="190" spans="1:94">
      <c r="A190" s="5">
        <v>177</v>
      </c>
      <c r="B190" s="5" t="s">
        <v>332</v>
      </c>
      <c r="C190" s="25"/>
      <c r="D190" s="25"/>
      <c r="E190" s="58">
        <v>42370</v>
      </c>
      <c r="F190" s="58">
        <v>42735</v>
      </c>
      <c r="G190" s="34" t="s">
        <v>273</v>
      </c>
      <c r="H190" s="25">
        <v>0</v>
      </c>
      <c r="I190" s="34"/>
      <c r="J190" s="34" t="s">
        <v>273</v>
      </c>
      <c r="K190" s="69">
        <v>0</v>
      </c>
      <c r="L190" s="70" t="s">
        <v>273</v>
      </c>
      <c r="M190" s="69">
        <f t="shared" si="19"/>
        <v>214828.94</v>
      </c>
      <c r="N190" s="69">
        <v>123062.47</v>
      </c>
      <c r="O190" s="69">
        <v>53456.17</v>
      </c>
      <c r="P190" s="69">
        <v>38310.300000000003</v>
      </c>
      <c r="Q190" s="69">
        <v>177135.56</v>
      </c>
      <c r="R190" s="69">
        <f t="shared" si="20"/>
        <v>177135.56</v>
      </c>
      <c r="S190" s="69"/>
      <c r="T190" s="69"/>
      <c r="U190" s="69"/>
      <c r="V190" s="69"/>
      <c r="W190" s="69"/>
      <c r="X190" s="69">
        <v>41800</v>
      </c>
      <c r="Y190" s="69"/>
      <c r="Z190" s="69">
        <f t="shared" si="21"/>
        <v>37693.380000000005</v>
      </c>
      <c r="AA190" s="60">
        <v>1058.9000000000001</v>
      </c>
      <c r="AB190" s="60">
        <f t="shared" si="17"/>
        <v>20.81</v>
      </c>
      <c r="AC190" s="60">
        <v>1.88</v>
      </c>
      <c r="AD190" s="60">
        <v>2.97</v>
      </c>
      <c r="AE190" s="60">
        <v>8.52</v>
      </c>
      <c r="AF190" s="60">
        <v>3.44</v>
      </c>
      <c r="AG190" s="60">
        <v>4</v>
      </c>
      <c r="AH190" s="25"/>
      <c r="AI190" s="25"/>
      <c r="AJ190" s="25"/>
      <c r="AK190" s="25"/>
      <c r="AL190" s="25"/>
      <c r="AM190" s="25"/>
      <c r="AN190" s="25">
        <v>0</v>
      </c>
      <c r="AO190" s="25"/>
      <c r="AP190" s="25"/>
      <c r="AQ190" s="25">
        <v>20591.86</v>
      </c>
      <c r="AR190" s="25">
        <v>2358.3200000000002</v>
      </c>
      <c r="AS190" s="25">
        <v>82867.27</v>
      </c>
      <c r="AT190" s="25">
        <v>70335.45</v>
      </c>
      <c r="AU190" s="25">
        <v>12531.82</v>
      </c>
      <c r="AV190" s="25">
        <v>2351.0059999999999</v>
      </c>
      <c r="AW190" s="25">
        <v>50725.919999999998</v>
      </c>
      <c r="AX190" s="25">
        <v>43466.57</v>
      </c>
      <c r="AY190" s="25">
        <v>7259.35</v>
      </c>
      <c r="AZ190" s="25"/>
      <c r="BA190" s="25"/>
      <c r="BB190" s="25"/>
      <c r="BC190" s="25"/>
      <c r="BD190" s="25"/>
      <c r="BE190" s="25"/>
      <c r="BF190" s="25"/>
      <c r="BG190" s="25"/>
      <c r="BH190" s="25">
        <v>48.006999999999998</v>
      </c>
      <c r="BI190" s="25">
        <v>3700.16</v>
      </c>
      <c r="BJ190" s="25">
        <v>2899.47</v>
      </c>
      <c r="BK190" s="25">
        <v>800.69</v>
      </c>
      <c r="BL190" s="69">
        <f>SUM(BL207)/AS207*AS190</f>
        <v>87804.67038251234</v>
      </c>
      <c r="BM190" s="69">
        <f>SUM(BM207)/AT207*AT190</f>
        <v>76245.194159374689</v>
      </c>
      <c r="BN190" s="69">
        <f>SUM(BN207)/AU207*AU190</f>
        <v>4441.9107333508882</v>
      </c>
      <c r="BO190" s="25"/>
      <c r="BP190" s="69">
        <f>SUM(BP207)/AW207*AW190</f>
        <v>52300.753641844145</v>
      </c>
      <c r="BQ190" s="69">
        <f>SUM(BQ207)/AX207*AX190</f>
        <v>42472.099866388235</v>
      </c>
      <c r="BR190" s="69">
        <f>SUM(BR207)/AY207*AY190</f>
        <v>2479.868075637326</v>
      </c>
      <c r="BS190" s="25"/>
      <c r="BT190" s="69">
        <f>SUM(BT207)/BA207*BA190</f>
        <v>0</v>
      </c>
      <c r="BU190" s="69">
        <f>SUM(BU207)/BB207*BB190</f>
        <v>0</v>
      </c>
      <c r="BV190" s="85">
        <f>SUM(BV207)/BC207*BC190</f>
        <v>0</v>
      </c>
      <c r="BW190" s="25"/>
      <c r="BX190" s="25">
        <f>SUM(BX207)/BE207*BE190</f>
        <v>0</v>
      </c>
      <c r="BY190" s="25">
        <f>SUM(BY207)/BF207*BF190</f>
        <v>0</v>
      </c>
      <c r="BZ190" s="25">
        <f>SUM(BZ207)/BG207*BG190</f>
        <v>0</v>
      </c>
      <c r="CA190" s="25"/>
      <c r="CB190" s="69">
        <f>SUM(CB207)/BI207*BI190</f>
        <v>3714.9360832821294</v>
      </c>
      <c r="CC190" s="69">
        <f>SUM(CC207)/BJ207*BJ190</f>
        <v>2871.6883268132297</v>
      </c>
      <c r="CD190" s="69">
        <f>SUM(CD207)/BK207*BK190</f>
        <v>316.23338831375304</v>
      </c>
      <c r="CE190" s="25"/>
      <c r="CF190" s="25"/>
      <c r="CG190" s="25"/>
      <c r="CH190" s="25"/>
      <c r="CI190" s="25"/>
      <c r="CJ190" s="25"/>
      <c r="CK190" s="25"/>
      <c r="CL190" s="25"/>
    </row>
    <row r="191" spans="1:94" s="1" customFormat="1">
      <c r="A191" s="5">
        <v>178</v>
      </c>
      <c r="B191" s="5" t="s">
        <v>267</v>
      </c>
      <c r="C191" s="4"/>
      <c r="D191" s="4"/>
      <c r="E191" s="23">
        <v>42370</v>
      </c>
      <c r="F191" s="23">
        <v>42735</v>
      </c>
      <c r="G191" s="6" t="s">
        <v>273</v>
      </c>
      <c r="H191" s="4">
        <v>29000</v>
      </c>
      <c r="I191" s="6"/>
      <c r="J191" s="6" t="s">
        <v>273</v>
      </c>
      <c r="K191" s="85">
        <v>17294</v>
      </c>
      <c r="L191" s="86" t="s">
        <v>273</v>
      </c>
      <c r="M191" s="85">
        <f>SUM(N191:P191)</f>
        <v>240188.30000000002</v>
      </c>
      <c r="N191" s="85">
        <v>143371.76</v>
      </c>
      <c r="O191" s="85">
        <v>51932.160000000003</v>
      </c>
      <c r="P191" s="85">
        <v>44884.38</v>
      </c>
      <c r="Q191" s="85">
        <v>243097.9</v>
      </c>
      <c r="R191" s="85">
        <f>SUM(Q191)</f>
        <v>243097.9</v>
      </c>
      <c r="S191" s="85"/>
      <c r="T191" s="85"/>
      <c r="U191" s="85"/>
      <c r="V191" s="85"/>
      <c r="W191" s="85"/>
      <c r="X191" s="85">
        <v>61000</v>
      </c>
      <c r="Y191" s="85"/>
      <c r="Z191" s="85">
        <f t="shared" si="21"/>
        <v>14384.400000000023</v>
      </c>
      <c r="AA191" s="15">
        <v>1030.4000000000001</v>
      </c>
      <c r="AB191" s="15">
        <f t="shared" si="17"/>
        <v>22.240000000000002</v>
      </c>
      <c r="AC191" s="15">
        <v>1.56</v>
      </c>
      <c r="AD191" s="15">
        <v>3.66</v>
      </c>
      <c r="AE191" s="15">
        <v>8.3000000000000007</v>
      </c>
      <c r="AF191" s="15">
        <v>4.92</v>
      </c>
      <c r="AG191" s="14">
        <v>3.8</v>
      </c>
      <c r="AH191" s="4"/>
      <c r="AI191" s="4"/>
      <c r="AJ191" s="4"/>
      <c r="AK191" s="4"/>
      <c r="AL191" s="4"/>
      <c r="AM191" s="4"/>
      <c r="AN191" s="4">
        <v>295.58</v>
      </c>
      <c r="AO191" s="4"/>
      <c r="AP191" s="4"/>
      <c r="AQ191" s="4">
        <v>250.81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>
        <v>0</v>
      </c>
      <c r="BD191" s="4"/>
      <c r="BE191" s="4"/>
      <c r="BF191" s="4"/>
      <c r="BG191" s="4"/>
      <c r="BH191" s="4">
        <v>60.643999999999998</v>
      </c>
      <c r="BI191" s="4">
        <v>4634.84</v>
      </c>
      <c r="BJ191" s="4">
        <v>4679.6099999999997</v>
      </c>
      <c r="BK191" s="4">
        <v>250.81</v>
      </c>
      <c r="BL191" s="85">
        <f>SUM(BL207)/AS207*AS191</f>
        <v>0</v>
      </c>
      <c r="BM191" s="85">
        <f>SUM(BM207)/AT207*AT191</f>
        <v>0</v>
      </c>
      <c r="BN191" s="85">
        <f>SUM(BN207)/AU207*AU191</f>
        <v>0</v>
      </c>
      <c r="BO191" s="4"/>
      <c r="BP191" s="85">
        <f>SUM(BP207)/AW207*AW191</f>
        <v>0</v>
      </c>
      <c r="BQ191" s="85">
        <f>SUM(BQ207)/AX207*AX191</f>
        <v>0</v>
      </c>
      <c r="BR191" s="85">
        <f>SUM(BR207)/AY207*AY191</f>
        <v>0</v>
      </c>
      <c r="BS191" s="4"/>
      <c r="BT191" s="85">
        <f>SUM(BT207)/BA207*BA191</f>
        <v>0</v>
      </c>
      <c r="BU191" s="85">
        <f>SUM(BU207)/BB207*BB191</f>
        <v>0</v>
      </c>
      <c r="BV191" s="85">
        <f>SUM(BV207)/BC207*BC191</f>
        <v>0</v>
      </c>
      <c r="BW191" s="4"/>
      <c r="BX191" s="4">
        <f>SUM(BX207)/BE207*BE191</f>
        <v>0</v>
      </c>
      <c r="BY191" s="4">
        <f>SUM(BY207)/BF207*BF191</f>
        <v>0</v>
      </c>
      <c r="BZ191" s="4">
        <f>SUM(BZ207)/BG207*BG191</f>
        <v>0</v>
      </c>
      <c r="CA191" s="4"/>
      <c r="CB191" s="85">
        <f>SUM(CB207)/BI207*BI191</f>
        <v>4653.3486001252231</v>
      </c>
      <c r="CC191" s="85">
        <f>SUM(CC207)/BJ207*BJ191</f>
        <v>4634.7716689734534</v>
      </c>
      <c r="CD191" s="85">
        <f>SUM(CD207)/BK207*BK191</f>
        <v>99.057682902212335</v>
      </c>
      <c r="CE191" s="4"/>
      <c r="CF191" s="4"/>
      <c r="CG191" s="4"/>
      <c r="CH191" s="4"/>
      <c r="CI191" s="4"/>
      <c r="CJ191" s="4"/>
      <c r="CK191" s="4"/>
      <c r="CL191" s="4"/>
      <c r="CM191" s="18"/>
      <c r="CN191" s="18"/>
      <c r="CO191" s="18"/>
      <c r="CP191" s="18"/>
    </row>
    <row r="192" spans="1:94">
      <c r="A192" s="5">
        <v>179</v>
      </c>
      <c r="B192" s="5" t="s">
        <v>202</v>
      </c>
      <c r="C192" s="25"/>
      <c r="D192" s="25"/>
      <c r="E192" s="58">
        <v>42370</v>
      </c>
      <c r="F192" s="58">
        <v>42735</v>
      </c>
      <c r="G192" s="34" t="s">
        <v>273</v>
      </c>
      <c r="H192" s="25">
        <v>-12900</v>
      </c>
      <c r="I192" s="34"/>
      <c r="J192" s="34" t="s">
        <v>273</v>
      </c>
      <c r="K192" s="69">
        <v>18156.64</v>
      </c>
      <c r="L192" s="70" t="s">
        <v>273</v>
      </c>
      <c r="M192" s="69">
        <f t="shared" ref="M192:M201" si="22">SUM(N192:P192)</f>
        <v>140454.41999999998</v>
      </c>
      <c r="N192" s="70">
        <v>71655.539999999994</v>
      </c>
      <c r="O192" s="69">
        <v>39173.760000000002</v>
      </c>
      <c r="P192" s="69">
        <v>29625.119999999999</v>
      </c>
      <c r="Q192" s="69">
        <v>135771.84</v>
      </c>
      <c r="R192" s="69">
        <f t="shared" ref="R192:R201" si="23">SUM(Q192)</f>
        <v>135771.84</v>
      </c>
      <c r="S192" s="69"/>
      <c r="T192" s="69"/>
      <c r="U192" s="69"/>
      <c r="V192" s="69"/>
      <c r="W192" s="69"/>
      <c r="X192" s="69">
        <v>15600</v>
      </c>
      <c r="Y192" s="69"/>
      <c r="Z192" s="69">
        <f t="shared" si="21"/>
        <v>22839.22</v>
      </c>
      <c r="AA192" s="60">
        <v>680.1</v>
      </c>
      <c r="AB192" s="60">
        <f t="shared" si="17"/>
        <v>19.3</v>
      </c>
      <c r="AC192" s="60">
        <v>0</v>
      </c>
      <c r="AD192" s="60">
        <v>4.18</v>
      </c>
      <c r="AE192" s="60">
        <v>7.3</v>
      </c>
      <c r="AF192" s="60">
        <v>3.82</v>
      </c>
      <c r="AG192" s="60">
        <v>4</v>
      </c>
      <c r="AH192" s="25"/>
      <c r="AI192" s="25"/>
      <c r="AJ192" s="25"/>
      <c r="AK192" s="25"/>
      <c r="AL192" s="25"/>
      <c r="AM192" s="25"/>
      <c r="AN192" s="25">
        <v>47246.720000000001</v>
      </c>
      <c r="AO192" s="25"/>
      <c r="AP192" s="25"/>
      <c r="AQ192" s="25">
        <v>67591.56</v>
      </c>
      <c r="AR192" s="25">
        <v>1028.3</v>
      </c>
      <c r="AS192" s="25">
        <v>36067.97</v>
      </c>
      <c r="AT192" s="25">
        <v>33142.82</v>
      </c>
      <c r="AU192" s="25">
        <v>8794.44</v>
      </c>
      <c r="AV192" s="25">
        <v>1022.202</v>
      </c>
      <c r="AW192" s="25">
        <v>22034.75</v>
      </c>
      <c r="AX192" s="25">
        <v>20552.63</v>
      </c>
      <c r="AY192" s="25">
        <v>5266.49</v>
      </c>
      <c r="AZ192" s="25">
        <v>158.26499999999999</v>
      </c>
      <c r="BA192" s="25">
        <v>251856</v>
      </c>
      <c r="BB192" s="25">
        <v>236036.9</v>
      </c>
      <c r="BC192" s="25">
        <v>52459.69</v>
      </c>
      <c r="BD192" s="25"/>
      <c r="BE192" s="25"/>
      <c r="BF192" s="25"/>
      <c r="BG192" s="25"/>
      <c r="BH192" s="25">
        <v>67.347999999999999</v>
      </c>
      <c r="BI192" s="25">
        <v>5147.2700000000004</v>
      </c>
      <c r="BJ192" s="25">
        <v>5028.8</v>
      </c>
      <c r="BK192" s="25">
        <v>1070.94</v>
      </c>
      <c r="BL192" s="69">
        <f>SUM(BL207)/AS207*AS192</f>
        <v>38216.972964312008</v>
      </c>
      <c r="BM192" s="69">
        <f>SUM(BM207)/AT207*AT192</f>
        <v>35927.554965372459</v>
      </c>
      <c r="BN192" s="69">
        <f>SUM(BN207)/AU207*AU192</f>
        <v>3117.1942646647008</v>
      </c>
      <c r="BO192" s="25"/>
      <c r="BP192" s="69">
        <f>SUM(BP207)/AW207*AW192</f>
        <v>22718.839427843304</v>
      </c>
      <c r="BQ192" s="69">
        <f>SUM(BQ207)/AX207*AX192</f>
        <v>20082.407097613795</v>
      </c>
      <c r="BR192" s="69">
        <f>SUM(BR207)/AY207*AY192</f>
        <v>1799.0867531753147</v>
      </c>
      <c r="BS192" s="25"/>
      <c r="BT192" s="69">
        <f>SUM(BT207)/BA207*BA192</f>
        <v>246120.49076417708</v>
      </c>
      <c r="BU192" s="69">
        <f>SUM(BU207)/BB207*BB192</f>
        <v>263963.1583888731</v>
      </c>
      <c r="BV192" s="85">
        <f>SUM(BV207)/BC207*BC192</f>
        <v>6567.8828277331695</v>
      </c>
      <c r="BW192" s="25"/>
      <c r="BX192" s="25">
        <f>SUM(BX207)/BE207*BE192</f>
        <v>0</v>
      </c>
      <c r="BY192" s="25">
        <f>SUM(BY207)/BF207*BF192</f>
        <v>0</v>
      </c>
      <c r="BZ192" s="25">
        <f>SUM(BZ207)/BG207*BG192</f>
        <v>0</v>
      </c>
      <c r="CA192" s="25"/>
      <c r="CB192" s="69">
        <f>SUM(CB207)/BI207*BI192</f>
        <v>5167.8249192996</v>
      </c>
      <c r="CC192" s="69">
        <f>SUM(CC207)/BJ207*BJ192</f>
        <v>4980.6158566491022</v>
      </c>
      <c r="CD192" s="69">
        <f>SUM(CD207)/BK207*BK192</f>
        <v>422.96892040706223</v>
      </c>
      <c r="CE192" s="25"/>
      <c r="CF192" s="25">
        <v>1</v>
      </c>
      <c r="CG192" s="25">
        <v>1</v>
      </c>
      <c r="CH192" s="25">
        <v>0</v>
      </c>
      <c r="CI192" s="25">
        <v>4713.74</v>
      </c>
      <c r="CJ192" s="25"/>
      <c r="CK192" s="25"/>
      <c r="CL192" s="25"/>
    </row>
    <row r="193" spans="1:94">
      <c r="A193" s="5">
        <v>180</v>
      </c>
      <c r="B193" s="5" t="s">
        <v>203</v>
      </c>
      <c r="C193" s="25"/>
      <c r="D193" s="25"/>
      <c r="E193" s="58">
        <v>42370</v>
      </c>
      <c r="F193" s="58">
        <v>42735</v>
      </c>
      <c r="G193" s="34" t="s">
        <v>273</v>
      </c>
      <c r="H193" s="25">
        <v>6500</v>
      </c>
      <c r="I193" s="34"/>
      <c r="J193" s="34" t="s">
        <v>273</v>
      </c>
      <c r="K193" s="69">
        <v>5160.71</v>
      </c>
      <c r="L193" s="70" t="s">
        <v>273</v>
      </c>
      <c r="M193" s="69">
        <f t="shared" si="22"/>
        <v>32940.300000000003</v>
      </c>
      <c r="N193" s="69">
        <v>16805.34</v>
      </c>
      <c r="O193" s="69">
        <v>9187.2000000000007</v>
      </c>
      <c r="P193" s="69">
        <v>6947.76</v>
      </c>
      <c r="Q193" s="69">
        <v>33988.83</v>
      </c>
      <c r="R193" s="69">
        <f t="shared" si="23"/>
        <v>33988.83</v>
      </c>
      <c r="S193" s="69"/>
      <c r="T193" s="69"/>
      <c r="U193" s="69"/>
      <c r="V193" s="69"/>
      <c r="W193" s="69"/>
      <c r="X193" s="69">
        <v>31600</v>
      </c>
      <c r="Y193" s="69"/>
      <c r="Z193" s="69">
        <f t="shared" si="21"/>
        <v>4112.18</v>
      </c>
      <c r="AA193" s="60">
        <v>159.5</v>
      </c>
      <c r="AB193" s="60">
        <f t="shared" si="17"/>
        <v>21.32</v>
      </c>
      <c r="AC193" s="60">
        <v>0</v>
      </c>
      <c r="AD193" s="60">
        <v>4.18</v>
      </c>
      <c r="AE193" s="60">
        <v>9.32</v>
      </c>
      <c r="AF193" s="60">
        <v>3.82</v>
      </c>
      <c r="AG193" s="60">
        <v>4</v>
      </c>
      <c r="AH193" s="25"/>
      <c r="AI193" s="25"/>
      <c r="AJ193" s="25"/>
      <c r="AK193" s="25"/>
      <c r="AL193" s="25"/>
      <c r="AM193" s="25"/>
      <c r="AN193" s="25">
        <v>13639.61</v>
      </c>
      <c r="AO193" s="25"/>
      <c r="AP193" s="25"/>
      <c r="AQ193" s="25">
        <v>15880.7</v>
      </c>
      <c r="AR193" s="25">
        <v>235.55</v>
      </c>
      <c r="AS193" s="25">
        <v>8654.1</v>
      </c>
      <c r="AT193" s="25">
        <v>9563.93</v>
      </c>
      <c r="AU193" s="25">
        <v>1701.8</v>
      </c>
      <c r="AV193" s="25">
        <v>232.17</v>
      </c>
      <c r="AW193" s="25">
        <v>5313.71</v>
      </c>
      <c r="AX193" s="25">
        <v>6072.22</v>
      </c>
      <c r="AY193" s="25">
        <v>932.45</v>
      </c>
      <c r="AZ193" s="25">
        <v>37.116999999999997</v>
      </c>
      <c r="BA193" s="25">
        <v>59066.400000000001</v>
      </c>
      <c r="BB193" s="25">
        <v>54988.07</v>
      </c>
      <c r="BC193" s="25">
        <v>13027.03</v>
      </c>
      <c r="BD193" s="25"/>
      <c r="BE193" s="25"/>
      <c r="BF193" s="25"/>
      <c r="BG193" s="25"/>
      <c r="BH193" s="25">
        <v>22.571999999999999</v>
      </c>
      <c r="BI193" s="25">
        <v>1725.6</v>
      </c>
      <c r="BJ193" s="25">
        <v>1894.5</v>
      </c>
      <c r="BK193" s="25">
        <v>219.42</v>
      </c>
      <c r="BL193" s="69">
        <f>SUM(BL207)/AS207*AS193</f>
        <v>9169.7288683131483</v>
      </c>
      <c r="BM193" s="69">
        <f>SUM(BM207)/AT207*AT193</f>
        <v>10367.5131072122</v>
      </c>
      <c r="BN193" s="69">
        <f>SUM(BN207)/AU207*AU193</f>
        <v>603.20397883280657</v>
      </c>
      <c r="BO193" s="25"/>
      <c r="BP193" s="69">
        <f>SUM(BP207)/AW207*AW193</f>
        <v>5478.679098066701</v>
      </c>
      <c r="BQ193" s="69">
        <f>SUM(BQ207)/AX207*AX193</f>
        <v>5933.2938911600331</v>
      </c>
      <c r="BR193" s="69">
        <f>SUM(BR207)/AY207*AY193</f>
        <v>318.53444001570733</v>
      </c>
      <c r="BS193" s="25"/>
      <c r="BT193" s="69">
        <f>SUM(BT207)/BA207*BA193</f>
        <v>57721.282620518032</v>
      </c>
      <c r="BU193" s="69">
        <f>SUM(BU207)/BB207*BB193</f>
        <v>61493.879265947151</v>
      </c>
      <c r="BV193" s="85">
        <f>SUM(BV207)/BC207*BC193</f>
        <v>1630.9666838169426</v>
      </c>
      <c r="BW193" s="25"/>
      <c r="BX193" s="25">
        <f>SUM(BX207)/BE207*BE193</f>
        <v>0</v>
      </c>
      <c r="BY193" s="25">
        <f>SUM(BY207)/BF207*BF193</f>
        <v>0</v>
      </c>
      <c r="BZ193" s="25">
        <f>SUM(BZ207)/BG207*BG193</f>
        <v>0</v>
      </c>
      <c r="CA193" s="25"/>
      <c r="CB193" s="69">
        <f>SUM(CB207)/BI207*BI193</f>
        <v>1732.4909477729725</v>
      </c>
      <c r="CC193" s="69">
        <f>SUM(CC207)/BJ207*BJ193</f>
        <v>1876.3475859890477</v>
      </c>
      <c r="CD193" s="69">
        <f>SUM(CD207)/BK207*BK193</f>
        <v>86.660168184695308</v>
      </c>
      <c r="CE193" s="25"/>
      <c r="CF193" s="25">
        <v>1</v>
      </c>
      <c r="CG193" s="25">
        <v>1</v>
      </c>
      <c r="CH193" s="25">
        <v>0</v>
      </c>
      <c r="CI193" s="25">
        <v>4713.7299999999996</v>
      </c>
      <c r="CJ193" s="25"/>
      <c r="CK193" s="25"/>
      <c r="CL193" s="25"/>
    </row>
    <row r="194" spans="1:94">
      <c r="A194" s="5">
        <v>181</v>
      </c>
      <c r="B194" s="5" t="s">
        <v>6</v>
      </c>
      <c r="C194" s="25"/>
      <c r="D194" s="25"/>
      <c r="E194" s="58">
        <v>42370</v>
      </c>
      <c r="F194" s="58">
        <v>42735</v>
      </c>
      <c r="G194" s="34" t="s">
        <v>273</v>
      </c>
      <c r="H194" s="25">
        <v>-234500</v>
      </c>
      <c r="I194" s="34"/>
      <c r="J194" s="34" t="s">
        <v>273</v>
      </c>
      <c r="K194" s="69">
        <v>164490.32999999999</v>
      </c>
      <c r="L194" s="70" t="s">
        <v>273</v>
      </c>
      <c r="M194" s="69">
        <f t="shared" si="22"/>
        <v>650604.91</v>
      </c>
      <c r="N194" s="69">
        <v>370419.20000000001</v>
      </c>
      <c r="O194" s="69">
        <v>133301.73000000001</v>
      </c>
      <c r="P194" s="69">
        <v>146883.98000000001</v>
      </c>
      <c r="Q194" s="69">
        <v>599237.79</v>
      </c>
      <c r="R194" s="69">
        <f t="shared" si="23"/>
        <v>599237.79</v>
      </c>
      <c r="S194" s="69"/>
      <c r="T194" s="69"/>
      <c r="U194" s="69"/>
      <c r="V194" s="69"/>
      <c r="W194" s="69"/>
      <c r="X194" s="69">
        <v>-274000</v>
      </c>
      <c r="Y194" s="69"/>
      <c r="Z194" s="69">
        <f t="shared" si="21"/>
        <v>215857.44999999995</v>
      </c>
      <c r="AA194" s="60">
        <v>3378</v>
      </c>
      <c r="AB194" s="60">
        <f t="shared" si="17"/>
        <v>19.060000000000002</v>
      </c>
      <c r="AC194" s="60">
        <v>0</v>
      </c>
      <c r="AD194" s="60">
        <v>5.71</v>
      </c>
      <c r="AE194" s="60">
        <v>7.04</v>
      </c>
      <c r="AF194" s="60">
        <v>3.82</v>
      </c>
      <c r="AG194" s="60">
        <v>2.4900000000000002</v>
      </c>
      <c r="AH194" s="25"/>
      <c r="AI194" s="25"/>
      <c r="AJ194" s="25"/>
      <c r="AK194" s="25"/>
      <c r="AL194" s="25"/>
      <c r="AM194" s="25"/>
      <c r="AN194" s="25">
        <v>405745.04</v>
      </c>
      <c r="AO194" s="25"/>
      <c r="AP194" s="25"/>
      <c r="AQ194" s="25">
        <v>566495.76</v>
      </c>
      <c r="AR194" s="25">
        <v>6767.98</v>
      </c>
      <c r="AS194" s="25">
        <v>238017.03</v>
      </c>
      <c r="AT194" s="25">
        <v>214374.69</v>
      </c>
      <c r="AU194" s="25">
        <v>84754.12</v>
      </c>
      <c r="AV194" s="25">
        <v>6682.6859999999997</v>
      </c>
      <c r="AW194" s="25">
        <v>144250.48000000001</v>
      </c>
      <c r="AX194" s="25">
        <v>129353.25</v>
      </c>
      <c r="AY194" s="25">
        <v>50566.39</v>
      </c>
      <c r="AZ194" s="25">
        <v>705.36</v>
      </c>
      <c r="BA194" s="25">
        <v>1142569.3600000001</v>
      </c>
      <c r="BB194" s="25">
        <v>1022020.91</v>
      </c>
      <c r="BC194" s="25">
        <v>425814.28</v>
      </c>
      <c r="BD194" s="25"/>
      <c r="BE194" s="25"/>
      <c r="BF194" s="25"/>
      <c r="BG194" s="25"/>
      <c r="BH194" s="25">
        <v>217.16499999999999</v>
      </c>
      <c r="BI194" s="25">
        <v>16601.48</v>
      </c>
      <c r="BJ194" s="25">
        <v>14520.85</v>
      </c>
      <c r="BK194" s="25">
        <v>4921.45</v>
      </c>
      <c r="BL194" s="69">
        <f>SUM(BL207)/AS207*AS194</f>
        <v>252198.56844052605</v>
      </c>
      <c r="BM194" s="69">
        <f>SUM(BM207)/AT207*AT194</f>
        <v>232386.93805052445</v>
      </c>
      <c r="BN194" s="69">
        <f>SUM(BN207)/AU207*AU194</f>
        <v>30041.146084424221</v>
      </c>
      <c r="BO194" s="25"/>
      <c r="BP194" s="69">
        <f>SUM(BP207)/AW207*AW194</f>
        <v>148728.87110175166</v>
      </c>
      <c r="BQ194" s="69">
        <f>SUM(BQ207)/AX207*AX194</f>
        <v>126393.78152087648</v>
      </c>
      <c r="BR194" s="69">
        <f>SUM(BR207)/AY207*AY194</f>
        <v>17273.995090638491</v>
      </c>
      <c r="BS194" s="25"/>
      <c r="BT194" s="69">
        <f>SUM(BT207)/BA207*BA194-6156.81</f>
        <v>1110392.8517722497</v>
      </c>
      <c r="BU194" s="69">
        <f>SUM(BU207)/BB207*BB194</f>
        <v>1142939.37661048</v>
      </c>
      <c r="BV194" s="85">
        <f>SUM(BV207)/BC207*BC194</f>
        <v>53311.376743087189</v>
      </c>
      <c r="BW194" s="25"/>
      <c r="BX194" s="25">
        <f>SUM(BX207)/BE207*BE194</f>
        <v>0</v>
      </c>
      <c r="BY194" s="25">
        <f>SUM(BY207)/BF207*BF194</f>
        <v>0</v>
      </c>
      <c r="BZ194" s="25">
        <f>SUM(BZ207)/BG207*BG194</f>
        <v>0</v>
      </c>
      <c r="CA194" s="25"/>
      <c r="CB194" s="69">
        <f>SUM(CB207)/BI207*BI194</f>
        <v>16667.775741558908</v>
      </c>
      <c r="CC194" s="69">
        <f>SUM(CC207)/BJ207*BJ194</f>
        <v>14381.716465562979</v>
      </c>
      <c r="CD194" s="69">
        <f>SUM(CD207)/BK207*BK194</f>
        <v>1943.732042259451</v>
      </c>
      <c r="CE194" s="25"/>
      <c r="CF194" s="25">
        <v>3</v>
      </c>
      <c r="CG194" s="25">
        <v>3</v>
      </c>
      <c r="CH194" s="25">
        <v>0</v>
      </c>
      <c r="CI194" s="25">
        <v>629.46</v>
      </c>
      <c r="CJ194" s="25"/>
      <c r="CK194" s="25"/>
      <c r="CL194" s="25"/>
    </row>
    <row r="195" spans="1:94">
      <c r="A195" s="5">
        <v>182</v>
      </c>
      <c r="B195" s="5" t="s">
        <v>204</v>
      </c>
      <c r="C195" s="25"/>
      <c r="D195" s="25"/>
      <c r="E195" s="58">
        <v>42370</v>
      </c>
      <c r="F195" s="58">
        <v>42735</v>
      </c>
      <c r="G195" s="34" t="s">
        <v>273</v>
      </c>
      <c r="H195" s="25">
        <v>16000</v>
      </c>
      <c r="I195" s="34"/>
      <c r="J195" s="34" t="s">
        <v>273</v>
      </c>
      <c r="K195" s="69">
        <v>43737.46</v>
      </c>
      <c r="L195" s="70" t="s">
        <v>273</v>
      </c>
      <c r="M195" s="69">
        <f t="shared" si="22"/>
        <v>705117.42</v>
      </c>
      <c r="N195" s="69">
        <v>396541.68</v>
      </c>
      <c r="O195" s="69">
        <v>161769.60000000001</v>
      </c>
      <c r="P195" s="69">
        <v>146806.14000000001</v>
      </c>
      <c r="Q195" s="69">
        <v>694092.35</v>
      </c>
      <c r="R195" s="69">
        <f t="shared" si="23"/>
        <v>694092.35</v>
      </c>
      <c r="S195" s="69"/>
      <c r="T195" s="69"/>
      <c r="U195" s="69"/>
      <c r="V195" s="69"/>
      <c r="W195" s="69"/>
      <c r="X195" s="69">
        <v>37700</v>
      </c>
      <c r="Y195" s="69"/>
      <c r="Z195" s="69">
        <f t="shared" si="21"/>
        <v>54762.530000000028</v>
      </c>
      <c r="AA195" s="60">
        <v>3370.2</v>
      </c>
      <c r="AB195" s="60">
        <f t="shared" si="17"/>
        <v>19.329999999999998</v>
      </c>
      <c r="AC195" s="60">
        <v>0</v>
      </c>
      <c r="AD195" s="60">
        <v>5.29</v>
      </c>
      <c r="AE195" s="60">
        <v>7.02</v>
      </c>
      <c r="AF195" s="60">
        <v>3.82</v>
      </c>
      <c r="AG195" s="60">
        <v>3.2</v>
      </c>
      <c r="AH195" s="25"/>
      <c r="AI195" s="25"/>
      <c r="AJ195" s="25"/>
      <c r="AK195" s="25"/>
      <c r="AL195" s="25"/>
      <c r="AM195" s="25"/>
      <c r="AN195" s="25">
        <v>87280.02</v>
      </c>
      <c r="AO195" s="25"/>
      <c r="AP195" s="25"/>
      <c r="AQ195" s="25">
        <v>158251.28</v>
      </c>
      <c r="AR195" s="25">
        <v>8081.89</v>
      </c>
      <c r="AS195" s="25">
        <v>281886.25</v>
      </c>
      <c r="AT195" s="25">
        <v>275124.05</v>
      </c>
      <c r="AU195" s="25">
        <v>24042.05</v>
      </c>
      <c r="AV195" s="25">
        <v>8063.9120000000003</v>
      </c>
      <c r="AW195" s="25">
        <v>173410.34</v>
      </c>
      <c r="AX195" s="25">
        <v>170483.79</v>
      </c>
      <c r="AY195" s="25">
        <v>13938.54</v>
      </c>
      <c r="AZ195" s="25">
        <v>521.21100000000001</v>
      </c>
      <c r="BA195" s="25">
        <v>827918.67</v>
      </c>
      <c r="BB195" s="25">
        <v>766938.91</v>
      </c>
      <c r="BC195" s="25">
        <v>118714.28</v>
      </c>
      <c r="BD195" s="25"/>
      <c r="BE195" s="25"/>
      <c r="BF195" s="25"/>
      <c r="BG195" s="25"/>
      <c r="BH195" s="25">
        <v>302.46800000000002</v>
      </c>
      <c r="BI195" s="25">
        <v>23114.01</v>
      </c>
      <c r="BJ195" s="25">
        <v>22811.26</v>
      </c>
      <c r="BK195" s="25">
        <v>1556.21</v>
      </c>
      <c r="BL195" s="69">
        <f>SUM(BL207)/AS207*AS195</f>
        <v>298681.6057366493</v>
      </c>
      <c r="BM195" s="69">
        <f>SUM(BM207)/AT207*AT195</f>
        <v>298240.59716918721</v>
      </c>
      <c r="BN195" s="69">
        <f>SUM(BN207)/AU207*AU195</f>
        <v>8521.7183096117496</v>
      </c>
      <c r="BO195" s="25"/>
      <c r="BP195" s="69">
        <f>SUM(BP207)/AW207*AW195</f>
        <v>178794.02623527442</v>
      </c>
      <c r="BQ195" s="69">
        <f>SUM(BQ207)/AX207*AX195</f>
        <v>166583.29733586893</v>
      </c>
      <c r="BR195" s="69">
        <f>SUM(BR207)/AY207*AY195</f>
        <v>4761.5475720269578</v>
      </c>
      <c r="BS195" s="25"/>
      <c r="BT195" s="69">
        <f>SUM(BT207)/BA207*BA195</f>
        <v>809064.50262540812</v>
      </c>
      <c r="BU195" s="69">
        <f>SUM(BU207)/BB207*BB195+32876.35</f>
        <v>890554.18331724696</v>
      </c>
      <c r="BV195" s="85">
        <f>SUM(BV207)/BC207*BC195</f>
        <v>14862.86863339656</v>
      </c>
      <c r="BW195" s="25"/>
      <c r="BX195" s="25">
        <f>SUM(BX207)/BE207*BE195</f>
        <v>0</v>
      </c>
      <c r="BY195" s="25">
        <f>SUM(BY207)/BF207*BF195</f>
        <v>0</v>
      </c>
      <c r="BZ195" s="25">
        <f>SUM(BZ207)/BG207*BG195</f>
        <v>0</v>
      </c>
      <c r="CA195" s="25"/>
      <c r="CB195" s="69">
        <f>SUM(CB207)/BI207*BI195</f>
        <v>23206.312640086904</v>
      </c>
      <c r="CC195" s="69">
        <f>SUM(CC207)/BJ207*BJ195</f>
        <v>22592.690754483254</v>
      </c>
      <c r="CD195" s="69">
        <f>SUM(CD207)/BK207*BK195</f>
        <v>614.62683588872801</v>
      </c>
      <c r="CE195" s="25"/>
      <c r="CF195" s="25"/>
      <c r="CG195" s="25"/>
      <c r="CH195" s="25"/>
      <c r="CI195" s="25"/>
      <c r="CJ195" s="25">
        <v>2</v>
      </c>
      <c r="CK195" s="25">
        <v>57007.23</v>
      </c>
      <c r="CL195" s="25">
        <v>52102.04</v>
      </c>
    </row>
    <row r="196" spans="1:94">
      <c r="A196" s="5">
        <v>183</v>
      </c>
      <c r="B196" s="5" t="s">
        <v>205</v>
      </c>
      <c r="C196" s="25"/>
      <c r="D196" s="25"/>
      <c r="E196" s="58">
        <v>42370</v>
      </c>
      <c r="F196" s="58">
        <v>42735</v>
      </c>
      <c r="G196" s="34" t="s">
        <v>273</v>
      </c>
      <c r="H196" s="25">
        <v>55600</v>
      </c>
      <c r="I196" s="34"/>
      <c r="J196" s="34" t="s">
        <v>273</v>
      </c>
      <c r="K196" s="69">
        <v>36527.769999999997</v>
      </c>
      <c r="L196" s="70" t="s">
        <v>273</v>
      </c>
      <c r="M196" s="69">
        <f t="shared" si="22"/>
        <v>204767.58</v>
      </c>
      <c r="N196" s="69">
        <v>107435.4</v>
      </c>
      <c r="O196" s="69">
        <v>55420.44</v>
      </c>
      <c r="P196" s="69">
        <v>41911.74</v>
      </c>
      <c r="Q196" s="69">
        <v>190357.07</v>
      </c>
      <c r="R196" s="69">
        <f t="shared" si="23"/>
        <v>190357.07</v>
      </c>
      <c r="S196" s="69"/>
      <c r="T196" s="69"/>
      <c r="U196" s="69"/>
      <c r="V196" s="69"/>
      <c r="W196" s="69"/>
      <c r="X196" s="69">
        <v>-20600</v>
      </c>
      <c r="Y196" s="69"/>
      <c r="Z196" s="69">
        <f t="shared" si="21"/>
        <v>50938.27999999997</v>
      </c>
      <c r="AA196" s="60">
        <v>962.16</v>
      </c>
      <c r="AB196" s="60">
        <f t="shared" si="17"/>
        <v>19.670000000000002</v>
      </c>
      <c r="AC196" s="60">
        <v>0</v>
      </c>
      <c r="AD196" s="60">
        <v>4.7300000000000004</v>
      </c>
      <c r="AE196" s="60">
        <v>7.12</v>
      </c>
      <c r="AF196" s="60">
        <v>3.82</v>
      </c>
      <c r="AG196" s="60">
        <v>4</v>
      </c>
      <c r="AH196" s="25"/>
      <c r="AI196" s="25"/>
      <c r="AJ196" s="25"/>
      <c r="AK196" s="25"/>
      <c r="AL196" s="25"/>
      <c r="AM196" s="25"/>
      <c r="AN196" s="25">
        <v>108547.65</v>
      </c>
      <c r="AO196" s="25"/>
      <c r="AP196" s="25"/>
      <c r="AQ196" s="25">
        <v>153283.35</v>
      </c>
      <c r="AR196" s="25">
        <v>2742.77</v>
      </c>
      <c r="AS196" s="25">
        <v>95778.29</v>
      </c>
      <c r="AT196" s="25">
        <v>85726.25</v>
      </c>
      <c r="AU196" s="25">
        <v>33798.25</v>
      </c>
      <c r="AV196" s="25">
        <v>2727.0929999999998</v>
      </c>
      <c r="AW196" s="25">
        <v>58892.03</v>
      </c>
      <c r="AX196" s="25">
        <v>52766.05</v>
      </c>
      <c r="AY196" s="25">
        <v>19797.759999999998</v>
      </c>
      <c r="AZ196" s="25">
        <v>201.577</v>
      </c>
      <c r="BA196" s="25">
        <v>322649.21000000002</v>
      </c>
      <c r="BB196" s="25">
        <v>294619.39</v>
      </c>
      <c r="BC196" s="25">
        <v>97558.92</v>
      </c>
      <c r="BD196" s="25"/>
      <c r="BE196" s="25"/>
      <c r="BF196" s="25"/>
      <c r="BG196" s="25"/>
      <c r="BH196" s="25">
        <v>80.147000000000006</v>
      </c>
      <c r="BI196" s="25">
        <v>6126.75</v>
      </c>
      <c r="BJ196" s="25">
        <v>5598.89</v>
      </c>
      <c r="BK196" s="25">
        <v>2128.42</v>
      </c>
      <c r="BL196" s="69">
        <f>SUM(BL207)/AS207*AS196</f>
        <v>101484.9551970359</v>
      </c>
      <c r="BM196" s="69">
        <f>SUM(BM207)/AT207*AT196</f>
        <v>92929.164110062484</v>
      </c>
      <c r="BN196" s="69">
        <f>SUM(BN207)/AU207*AU196</f>
        <v>11979.808953805326</v>
      </c>
      <c r="BO196" s="25"/>
      <c r="BP196" s="69">
        <f>SUM(BP207)/AW207*AW196</f>
        <v>60720.38816640673</v>
      </c>
      <c r="BQ196" s="69">
        <f>SUM(BQ207)/AX207*AX196</f>
        <v>51558.817388968928</v>
      </c>
      <c r="BR196" s="69">
        <f>SUM(BR207)/AY207*AY196</f>
        <v>6763.1169447856382</v>
      </c>
      <c r="BS196" s="25"/>
      <c r="BT196" s="69">
        <f>SUM(BT207)/BA207*BA196</f>
        <v>315301.52908755018</v>
      </c>
      <c r="BU196" s="69">
        <f>SUM(BU207)/BB207*BB196</f>
        <v>329476.7246434908</v>
      </c>
      <c r="BV196" s="85">
        <f>SUM(BV207)/BC207*BC196</f>
        <v>12214.245935501982</v>
      </c>
      <c r="BW196" s="25"/>
      <c r="BX196" s="25">
        <f>SUM(BX207)/BE207*BE196</f>
        <v>0</v>
      </c>
      <c r="BY196" s="25">
        <f>SUM(BY207)/BF207*BF196</f>
        <v>0</v>
      </c>
      <c r="BZ196" s="25">
        <f>SUM(BZ207)/BG207*BG196</f>
        <v>0</v>
      </c>
      <c r="CA196" s="25"/>
      <c r="CB196" s="69">
        <f>SUM(CB207)/BI207*BI196</f>
        <v>6151.2163388201552</v>
      </c>
      <c r="CC196" s="69">
        <f>SUM(CC207)/BJ207*BJ196</f>
        <v>5545.2434603949432</v>
      </c>
      <c r="CD196" s="69">
        <f>SUM(CD207)/BK207*BK196</f>
        <v>840.62179914168803</v>
      </c>
      <c r="CE196" s="25"/>
      <c r="CF196" s="25"/>
      <c r="CG196" s="25"/>
      <c r="CH196" s="25"/>
      <c r="CI196" s="25"/>
      <c r="CJ196" s="25">
        <v>1</v>
      </c>
      <c r="CK196" s="25">
        <v>57221.41</v>
      </c>
      <c r="CL196" s="25">
        <v>12031.2</v>
      </c>
    </row>
    <row r="197" spans="1:94">
      <c r="A197" s="5">
        <v>184</v>
      </c>
      <c r="B197" s="5" t="s">
        <v>213</v>
      </c>
      <c r="C197" s="25"/>
      <c r="D197" s="25"/>
      <c r="E197" s="58">
        <v>42370</v>
      </c>
      <c r="F197" s="58">
        <v>42735</v>
      </c>
      <c r="G197" s="34" t="s">
        <v>273</v>
      </c>
      <c r="H197" s="25">
        <v>12200</v>
      </c>
      <c r="I197" s="34"/>
      <c r="J197" s="34" t="s">
        <v>273</v>
      </c>
      <c r="K197" s="69">
        <v>15782.84</v>
      </c>
      <c r="L197" s="70" t="s">
        <v>273</v>
      </c>
      <c r="M197" s="69">
        <f t="shared" si="22"/>
        <v>11013.06</v>
      </c>
      <c r="N197" s="69">
        <v>3511.2</v>
      </c>
      <c r="O197" s="69">
        <v>3633.72</v>
      </c>
      <c r="P197" s="69">
        <v>3868.14</v>
      </c>
      <c r="Q197" s="69">
        <v>6496.85</v>
      </c>
      <c r="R197" s="69">
        <f t="shared" si="23"/>
        <v>6496.85</v>
      </c>
      <c r="S197" s="69"/>
      <c r="T197" s="69"/>
      <c r="U197" s="69"/>
      <c r="V197" s="69"/>
      <c r="W197" s="69"/>
      <c r="X197" s="69">
        <v>10000</v>
      </c>
      <c r="Y197" s="69"/>
      <c r="Z197" s="69">
        <f t="shared" si="21"/>
        <v>20299.050000000003</v>
      </c>
      <c r="AA197" s="60">
        <v>88.8</v>
      </c>
      <c r="AB197" s="60">
        <f t="shared" si="17"/>
        <v>12.09</v>
      </c>
      <c r="AC197" s="60">
        <v>0</v>
      </c>
      <c r="AD197" s="60">
        <v>1</v>
      </c>
      <c r="AE197" s="60">
        <v>3.27</v>
      </c>
      <c r="AF197" s="60">
        <v>3.82</v>
      </c>
      <c r="AG197" s="60">
        <v>4</v>
      </c>
      <c r="AH197" s="25"/>
      <c r="AI197" s="25"/>
      <c r="AJ197" s="25"/>
      <c r="AK197" s="25"/>
      <c r="AL197" s="25"/>
      <c r="AM197" s="25"/>
      <c r="AN197" s="25">
        <v>331.79</v>
      </c>
      <c r="AO197" s="25"/>
      <c r="AP197" s="25"/>
      <c r="AQ197" s="25">
        <v>319.64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25">
        <v>0</v>
      </c>
      <c r="BB197" s="25">
        <v>0</v>
      </c>
      <c r="BC197" s="25">
        <v>0</v>
      </c>
      <c r="BD197" s="25"/>
      <c r="BE197" s="25"/>
      <c r="BF197" s="25"/>
      <c r="BG197" s="25"/>
      <c r="BH197" s="25">
        <v>6.1559999999999997</v>
      </c>
      <c r="BI197" s="25">
        <v>470.58</v>
      </c>
      <c r="BJ197" s="25">
        <v>482.73</v>
      </c>
      <c r="BK197" s="25">
        <v>319.64</v>
      </c>
      <c r="BL197" s="69">
        <f>SUM(BL207)/AS207*AS197</f>
        <v>0</v>
      </c>
      <c r="BM197" s="69">
        <f>SUM(BM207)/AT207*AT197</f>
        <v>0</v>
      </c>
      <c r="BN197" s="69">
        <f>SUM(BN207)/AU207*AU197</f>
        <v>0</v>
      </c>
      <c r="BO197" s="25"/>
      <c r="BP197" s="69">
        <f>SUM(BP207)/AW207*AW197</f>
        <v>0</v>
      </c>
      <c r="BQ197" s="69">
        <f>SUM(BQ207)/AX207*AX197</f>
        <v>0</v>
      </c>
      <c r="BR197" s="69">
        <f>SUM(BR207)/AY207*AY197</f>
        <v>0</v>
      </c>
      <c r="BS197" s="25"/>
      <c r="BT197" s="69">
        <f>SUM(BT207)/BA207*BA197</f>
        <v>0</v>
      </c>
      <c r="BU197" s="69">
        <f>SUM(BU207)/BB207*BB197</f>
        <v>0</v>
      </c>
      <c r="BV197" s="85">
        <f>SUM(BV207)/BC207*BC197</f>
        <v>0</v>
      </c>
      <c r="BW197" s="25"/>
      <c r="BX197" s="25">
        <f>SUM(BX207)/BE207*BE197</f>
        <v>0</v>
      </c>
      <c r="BY197" s="25">
        <f>SUM(BY207)/BF207*BF197</f>
        <v>0</v>
      </c>
      <c r="BZ197" s="25">
        <f>SUM(BZ207)/BG207*BG197</f>
        <v>0</v>
      </c>
      <c r="CA197" s="25"/>
      <c r="CB197" s="69">
        <f>SUM(CB207)/BI207*BI197</f>
        <v>472.45919691875605</v>
      </c>
      <c r="CC197" s="69">
        <f>SUM(CC207)/BJ207*BJ197</f>
        <v>478.10465567933124</v>
      </c>
      <c r="CD197" s="69">
        <f>SUM(CD207)/BK207*BK197</f>
        <v>126.24216643221223</v>
      </c>
      <c r="CE197" s="25"/>
      <c r="CF197" s="25"/>
      <c r="CG197" s="25"/>
      <c r="CH197" s="25"/>
      <c r="CI197" s="25"/>
      <c r="CJ197" s="25"/>
      <c r="CK197" s="25"/>
      <c r="CL197" s="25"/>
    </row>
    <row r="198" spans="1:94">
      <c r="A198" s="5">
        <v>185</v>
      </c>
      <c r="B198" s="5" t="s">
        <v>25</v>
      </c>
      <c r="C198" s="25"/>
      <c r="D198" s="25"/>
      <c r="E198" s="58">
        <v>42370</v>
      </c>
      <c r="F198" s="58">
        <v>42735</v>
      </c>
      <c r="G198" s="34" t="s">
        <v>273</v>
      </c>
      <c r="H198" s="25">
        <v>36400</v>
      </c>
      <c r="I198" s="34"/>
      <c r="J198" s="34" t="s">
        <v>273</v>
      </c>
      <c r="K198" s="69">
        <v>26986.93</v>
      </c>
      <c r="L198" s="70" t="s">
        <v>273</v>
      </c>
      <c r="M198" s="69">
        <f t="shared" si="22"/>
        <v>331825.86</v>
      </c>
      <c r="N198" s="69">
        <v>182240.58</v>
      </c>
      <c r="O198" s="69">
        <v>85173.119999999995</v>
      </c>
      <c r="P198" s="69">
        <v>64412.160000000003</v>
      </c>
      <c r="Q198" s="69">
        <v>322787.86</v>
      </c>
      <c r="R198" s="69">
        <f t="shared" si="23"/>
        <v>322787.86</v>
      </c>
      <c r="S198" s="69"/>
      <c r="T198" s="69"/>
      <c r="U198" s="69"/>
      <c r="V198" s="69"/>
      <c r="W198" s="69"/>
      <c r="X198" s="69">
        <v>91700</v>
      </c>
      <c r="Y198" s="69"/>
      <c r="Z198" s="69">
        <f t="shared" si="21"/>
        <v>36024.929999999993</v>
      </c>
      <c r="AA198" s="60">
        <v>1478.7</v>
      </c>
      <c r="AB198" s="60">
        <f t="shared" si="17"/>
        <v>21.419999999999998</v>
      </c>
      <c r="AC198" s="60">
        <v>0</v>
      </c>
      <c r="AD198" s="60">
        <v>5.88</v>
      </c>
      <c r="AE198" s="60">
        <v>7.72</v>
      </c>
      <c r="AF198" s="60">
        <v>3.82</v>
      </c>
      <c r="AG198" s="60">
        <v>4</v>
      </c>
      <c r="AH198" s="25"/>
      <c r="AI198" s="25"/>
      <c r="AJ198" s="25"/>
      <c r="AK198" s="25"/>
      <c r="AL198" s="25"/>
      <c r="AM198" s="25"/>
      <c r="AN198" s="25">
        <v>70782.06</v>
      </c>
      <c r="AO198" s="25"/>
      <c r="AP198" s="25"/>
      <c r="AQ198" s="25">
        <v>106435.4</v>
      </c>
      <c r="AR198" s="25">
        <v>3016</v>
      </c>
      <c r="AS198" s="25">
        <v>106836.87</v>
      </c>
      <c r="AT198" s="25">
        <v>101847.98</v>
      </c>
      <c r="AU198" s="25">
        <v>17891.18</v>
      </c>
      <c r="AV198" s="25">
        <v>3086.5709999999999</v>
      </c>
      <c r="AW198" s="25">
        <v>69192.45</v>
      </c>
      <c r="AX198" s="25">
        <v>67246.25</v>
      </c>
      <c r="AY198" s="25">
        <v>11488.85</v>
      </c>
      <c r="AZ198" s="25">
        <v>284.87400000000002</v>
      </c>
      <c r="BA198" s="25">
        <v>455689.19</v>
      </c>
      <c r="BB198" s="25">
        <v>427196.53</v>
      </c>
      <c r="BC198" s="25">
        <v>75909.19</v>
      </c>
      <c r="BD198" s="25"/>
      <c r="BE198" s="25"/>
      <c r="BF198" s="25"/>
      <c r="BG198" s="25"/>
      <c r="BH198" s="25">
        <v>126.761</v>
      </c>
      <c r="BI198" s="25">
        <v>9689.6</v>
      </c>
      <c r="BJ198" s="25">
        <v>9464.01</v>
      </c>
      <c r="BK198" s="25">
        <v>1146.18</v>
      </c>
      <c r="BL198" s="69">
        <f>SUM(BL207)/AS207*AS198</f>
        <v>113202.42787109218</v>
      </c>
      <c r="BM198" s="69">
        <f>SUM(BM207)/AT207*AT198</f>
        <v>110405.47845844606</v>
      </c>
      <c r="BN198" s="69">
        <f>SUM(BN207)/AU207*AU198</f>
        <v>6341.5389364284474</v>
      </c>
      <c r="BO198" s="25"/>
      <c r="BP198" s="69">
        <f>SUM(BP207)/AW207*AW198</f>
        <v>71340.594341622957</v>
      </c>
      <c r="BQ198" s="69">
        <f>SUM(BQ207)/AX207*AX198</f>
        <v>65707.725400005336</v>
      </c>
      <c r="BR198" s="69">
        <f>SUM(BR207)/AY207*AY198</f>
        <v>3924.7084574770324</v>
      </c>
      <c r="BS198" s="25"/>
      <c r="BT198" s="69">
        <f>SUM(BT207)/BA207*BA198</f>
        <v>445311.79355953535</v>
      </c>
      <c r="BU198" s="69">
        <f>SUM(BU207)/BB207*BB198</f>
        <v>477739.47764763469</v>
      </c>
      <c r="BV198" s="85">
        <f>SUM(BV207)/BC207*BC198</f>
        <v>9503.7287766689897</v>
      </c>
      <c r="BW198" s="25"/>
      <c r="BX198" s="25">
        <f>SUM(BX207)/BE207*BE198</f>
        <v>0</v>
      </c>
      <c r="BY198" s="25">
        <f>SUM(BY207)/BF207*BF198</f>
        <v>0</v>
      </c>
      <c r="BZ198" s="25">
        <f>SUM(BZ207)/BG207*BG198</f>
        <v>0</v>
      </c>
      <c r="CA198" s="25"/>
      <c r="CB198" s="69">
        <f>SUM(CB207)/BI207*BI198</f>
        <v>9728.2940933825903</v>
      </c>
      <c r="CC198" s="69">
        <f>SUM(CC207)/BJ207*BJ198</f>
        <v>9373.329278055533</v>
      </c>
      <c r="CD198" s="69">
        <f>SUM(CD207)/BK207*BK198</f>
        <v>452.68504042445574</v>
      </c>
      <c r="CE198" s="25"/>
      <c r="CF198" s="25"/>
      <c r="CG198" s="25"/>
      <c r="CH198" s="25"/>
      <c r="CI198" s="25"/>
      <c r="CJ198" s="25">
        <v>2</v>
      </c>
      <c r="CK198" s="25">
        <v>22116.37</v>
      </c>
      <c r="CL198" s="25">
        <v>22569.02</v>
      </c>
    </row>
    <row r="199" spans="1:94">
      <c r="A199" s="5">
        <v>186</v>
      </c>
      <c r="B199" s="5" t="s">
        <v>250</v>
      </c>
      <c r="C199" s="25"/>
      <c r="D199" s="25"/>
      <c r="E199" s="58">
        <v>42370</v>
      </c>
      <c r="F199" s="58">
        <v>42735</v>
      </c>
      <c r="G199" s="34" t="s">
        <v>273</v>
      </c>
      <c r="H199" s="25">
        <v>-15400</v>
      </c>
      <c r="I199" s="34"/>
      <c r="J199" s="34" t="s">
        <v>273</v>
      </c>
      <c r="K199" s="69">
        <v>38002.199999999997</v>
      </c>
      <c r="L199" s="70" t="s">
        <v>273</v>
      </c>
      <c r="M199" s="69">
        <f t="shared" si="22"/>
        <v>417113.10000000003</v>
      </c>
      <c r="N199" s="69">
        <v>261412.56</v>
      </c>
      <c r="O199" s="69">
        <v>74143.08</v>
      </c>
      <c r="P199" s="69">
        <v>81557.460000000006</v>
      </c>
      <c r="Q199" s="69">
        <v>396018.18</v>
      </c>
      <c r="R199" s="69">
        <f t="shared" si="23"/>
        <v>396018.18</v>
      </c>
      <c r="S199" s="69"/>
      <c r="T199" s="69"/>
      <c r="U199" s="69"/>
      <c r="V199" s="69"/>
      <c r="W199" s="69"/>
      <c r="X199" s="69">
        <v>-70400</v>
      </c>
      <c r="Y199" s="69"/>
      <c r="Z199" s="69">
        <f t="shared" si="21"/>
        <v>59097.120000000054</v>
      </c>
      <c r="AA199" s="60">
        <v>1872.3</v>
      </c>
      <c r="AB199" s="60">
        <f t="shared" si="17"/>
        <v>22.37</v>
      </c>
      <c r="AC199" s="60">
        <v>1.88</v>
      </c>
      <c r="AD199" s="60">
        <v>5.33</v>
      </c>
      <c r="AE199" s="60">
        <v>7.34</v>
      </c>
      <c r="AF199" s="60">
        <v>3.82</v>
      </c>
      <c r="AG199" s="60">
        <v>4</v>
      </c>
      <c r="AH199" s="25"/>
      <c r="AI199" s="25"/>
      <c r="AJ199" s="25"/>
      <c r="AK199" s="25"/>
      <c r="AL199" s="25"/>
      <c r="AM199" s="25"/>
      <c r="AN199" s="25">
        <v>62325.66</v>
      </c>
      <c r="AO199" s="25"/>
      <c r="AP199" s="25"/>
      <c r="AQ199" s="25">
        <v>104467.27</v>
      </c>
      <c r="AR199" s="25">
        <v>3720.17</v>
      </c>
      <c r="AS199" s="25">
        <v>130998.45</v>
      </c>
      <c r="AT199" s="25">
        <v>126478.69</v>
      </c>
      <c r="AU199" s="25">
        <v>12218.34</v>
      </c>
      <c r="AV199" s="25">
        <v>3636.4380000000001</v>
      </c>
      <c r="AW199" s="25">
        <v>78764.14</v>
      </c>
      <c r="AX199" s="25">
        <v>76744.02</v>
      </c>
      <c r="AY199" s="25">
        <v>6924.4</v>
      </c>
      <c r="AZ199" s="25">
        <v>283.73399999999998</v>
      </c>
      <c r="BA199" s="25">
        <v>455063.55</v>
      </c>
      <c r="BB199" s="25">
        <v>419765.25</v>
      </c>
      <c r="BC199" s="25">
        <v>84745.96</v>
      </c>
      <c r="BD199" s="25"/>
      <c r="BE199" s="25"/>
      <c r="BF199" s="25"/>
      <c r="BG199" s="25"/>
      <c r="BH199" s="25">
        <v>121.789</v>
      </c>
      <c r="BI199" s="25">
        <v>9310.2999999999993</v>
      </c>
      <c r="BJ199" s="25">
        <v>9006.8700000000008</v>
      </c>
      <c r="BK199" s="25">
        <v>578.57000000000005</v>
      </c>
      <c r="BL199" s="69">
        <f>SUM(BL207)/AS207*AS199</f>
        <v>138803.60391829035</v>
      </c>
      <c r="BM199" s="69">
        <f>SUM(BM207)/AT207*AT199</f>
        <v>137105.71662047177</v>
      </c>
      <c r="BN199" s="69">
        <f>SUM(BN207)/AU207*AU199</f>
        <v>4330.7975688870802</v>
      </c>
      <c r="BO199" s="25"/>
      <c r="BP199" s="69">
        <f>SUM(BP207)/AW207*AW199</f>
        <v>81209.446412242934</v>
      </c>
      <c r="BQ199" s="69">
        <f>SUM(BQ207)/AX207*AX199</f>
        <v>74988.196252616573</v>
      </c>
      <c r="BR199" s="69">
        <f>SUM(BR207)/AY207*AY199</f>
        <v>2365.4457359051567</v>
      </c>
      <c r="BS199" s="25"/>
      <c r="BT199" s="69">
        <f>SUM(BT207)/BA207*BA199</f>
        <v>444700.40124074323</v>
      </c>
      <c r="BU199" s="69">
        <f>SUM(BU207)/BB207*BB199</f>
        <v>469428.97984126594</v>
      </c>
      <c r="BV199" s="85">
        <f>SUM(BV207)/BC207*BC199</f>
        <v>10610.080528568928</v>
      </c>
      <c r="BW199" s="25"/>
      <c r="BX199" s="25">
        <f>SUM(BX207)/BE207*BE199</f>
        <v>0</v>
      </c>
      <c r="BY199" s="25">
        <f>SUM(BY207)/BF207*BF199</f>
        <v>0</v>
      </c>
      <c r="BZ199" s="25">
        <f>SUM(BZ207)/BG207*BG199</f>
        <v>0</v>
      </c>
      <c r="CA199" s="25"/>
      <c r="CB199" s="69">
        <f>SUM(CB207)/BI207*BI199</f>
        <v>9347.4794106691625</v>
      </c>
      <c r="CC199" s="69">
        <f>SUM(CC207)/BJ207*BJ199</f>
        <v>8920.5694282487075</v>
      </c>
      <c r="CD199" s="69">
        <f>SUM(CD207)/BK207*BK199</f>
        <v>228.50685218584982</v>
      </c>
      <c r="CE199" s="25"/>
      <c r="CF199" s="25"/>
      <c r="CG199" s="25"/>
      <c r="CH199" s="25"/>
      <c r="CI199" s="25"/>
      <c r="CJ199" s="25">
        <v>2</v>
      </c>
      <c r="CK199" s="25">
        <v>44853.58</v>
      </c>
      <c r="CL199" s="25">
        <v>18603.580000000002</v>
      </c>
    </row>
    <row r="200" spans="1:94">
      <c r="A200" s="5">
        <v>187</v>
      </c>
      <c r="B200" s="5" t="s">
        <v>333</v>
      </c>
      <c r="C200" s="25"/>
      <c r="D200" s="25"/>
      <c r="E200" s="58">
        <v>42370</v>
      </c>
      <c r="F200" s="58">
        <v>42735</v>
      </c>
      <c r="G200" s="34" t="s">
        <v>273</v>
      </c>
      <c r="H200" s="25">
        <v>0</v>
      </c>
      <c r="I200" s="34"/>
      <c r="J200" s="34" t="s">
        <v>273</v>
      </c>
      <c r="K200" s="69">
        <v>0</v>
      </c>
      <c r="L200" s="70" t="s">
        <v>273</v>
      </c>
      <c r="M200" s="69">
        <f t="shared" si="22"/>
        <v>103655.04000000001</v>
      </c>
      <c r="N200" s="69">
        <v>61706.720000000001</v>
      </c>
      <c r="O200" s="69">
        <v>23358.720000000001</v>
      </c>
      <c r="P200" s="69">
        <v>18589.599999999999</v>
      </c>
      <c r="Q200" s="69">
        <v>68890.69</v>
      </c>
      <c r="R200" s="69">
        <f t="shared" si="23"/>
        <v>68890.69</v>
      </c>
      <c r="S200" s="69"/>
      <c r="T200" s="69"/>
      <c r="U200" s="69"/>
      <c r="V200" s="69"/>
      <c r="W200" s="69"/>
      <c r="X200" s="69">
        <v>19400</v>
      </c>
      <c r="Y200" s="69"/>
      <c r="Z200" s="69">
        <f t="shared" si="21"/>
        <v>34764.350000000006</v>
      </c>
      <c r="AA200" s="60">
        <v>1216.5999999999999</v>
      </c>
      <c r="AB200" s="60">
        <f t="shared" si="17"/>
        <v>23.099999999999998</v>
      </c>
      <c r="AC200" s="60">
        <v>1.88</v>
      </c>
      <c r="AD200" s="60">
        <v>3.65</v>
      </c>
      <c r="AE200" s="60">
        <v>9.75</v>
      </c>
      <c r="AF200" s="60">
        <v>3.82</v>
      </c>
      <c r="AG200" s="60">
        <v>4</v>
      </c>
      <c r="AH200" s="25"/>
      <c r="AI200" s="25"/>
      <c r="AJ200" s="25"/>
      <c r="AK200" s="25"/>
      <c r="AL200" s="25"/>
      <c r="AM200" s="25"/>
      <c r="AN200" s="25">
        <v>0</v>
      </c>
      <c r="AO200" s="25"/>
      <c r="AP200" s="25"/>
      <c r="AQ200" s="25">
        <v>16816.47</v>
      </c>
      <c r="AR200" s="60">
        <f>SUM(AS200)/38.33</f>
        <v>505.37124967388473</v>
      </c>
      <c r="AS200" s="25">
        <v>19370.88</v>
      </c>
      <c r="AT200" s="25">
        <v>9148.24</v>
      </c>
      <c r="AU200" s="25">
        <v>10222.44</v>
      </c>
      <c r="AV200" s="60">
        <f>SUM(AW200)/22.47</f>
        <v>495.41344014241213</v>
      </c>
      <c r="AW200" s="25">
        <v>11131.94</v>
      </c>
      <c r="AX200" s="25">
        <v>5249.08</v>
      </c>
      <c r="AY200" s="25">
        <v>5882.86</v>
      </c>
      <c r="AZ200" s="25"/>
      <c r="BA200" s="25"/>
      <c r="BB200" s="25"/>
      <c r="BC200" s="25"/>
      <c r="BD200" s="25"/>
      <c r="BE200" s="25"/>
      <c r="BF200" s="25"/>
      <c r="BG200" s="25"/>
      <c r="BH200" s="60">
        <v>18.739999999999998</v>
      </c>
      <c r="BI200" s="25">
        <v>1451.3</v>
      </c>
      <c r="BJ200" s="25">
        <v>740.13</v>
      </c>
      <c r="BK200" s="25">
        <v>711.17</v>
      </c>
      <c r="BL200" s="69">
        <f>SUM(BL207)/AS207*AS200</f>
        <v>20525.036403627157</v>
      </c>
      <c r="BM200" s="69">
        <f>SUM(BM207)/AT207*AT200</f>
        <v>9916.8958898614837</v>
      </c>
      <c r="BN200" s="69">
        <f>SUM(BN207)/AU207*AU200</f>
        <v>3623.3496776234783</v>
      </c>
      <c r="BO200" s="25"/>
      <c r="BP200" s="69">
        <f>SUM(BP207)/AW207*AW200</f>
        <v>11477.541491525251</v>
      </c>
      <c r="BQ200" s="69">
        <f>SUM(BQ207)/AX207*AX200</f>
        <v>5128.9864824084616</v>
      </c>
      <c r="BR200" s="69">
        <f>SUM(BR207)/AY207*AY200</f>
        <v>2009.6450381155062</v>
      </c>
      <c r="BS200" s="25"/>
      <c r="BT200" s="69">
        <f>SUM(BT207)/BA207*BA200</f>
        <v>0</v>
      </c>
      <c r="BU200" s="69">
        <f>SUM(BU207)/BB207*BB200</f>
        <v>0</v>
      </c>
      <c r="BV200" s="85">
        <f>SUM(BV207)/BC207*BC200</f>
        <v>0</v>
      </c>
      <c r="BW200" s="25"/>
      <c r="BX200" s="25">
        <f>SUM(BX207)/BE207*BE200</f>
        <v>0</v>
      </c>
      <c r="BY200" s="25">
        <f>SUM(BY207)/BF207*BF200</f>
        <v>0</v>
      </c>
      <c r="BZ200" s="25">
        <f>SUM(BZ207)/BG207*BG200</f>
        <v>0</v>
      </c>
      <c r="CA200" s="25"/>
      <c r="CB200" s="69">
        <f>SUM(CB207)/BI207*BI200</f>
        <v>1457.0955682098488</v>
      </c>
      <c r="CC200" s="69">
        <f>SUM(CC207)/BJ207*BJ200</f>
        <v>733.03834194672675</v>
      </c>
      <c r="CD200" s="69">
        <f>SUM(CD207)/BK207*BK200</f>
        <v>280.87736673005998</v>
      </c>
      <c r="CE200" s="25"/>
      <c r="CF200" s="25"/>
      <c r="CG200" s="25"/>
      <c r="CH200" s="25"/>
      <c r="CI200" s="25"/>
      <c r="CJ200" s="25"/>
      <c r="CK200" s="25"/>
      <c r="CL200" s="25"/>
    </row>
    <row r="201" spans="1:94">
      <c r="A201" s="5">
        <v>188</v>
      </c>
      <c r="B201" s="5" t="s">
        <v>206</v>
      </c>
      <c r="C201" s="25"/>
      <c r="D201" s="25"/>
      <c r="E201" s="58">
        <v>42370</v>
      </c>
      <c r="F201" s="58">
        <v>42735</v>
      </c>
      <c r="G201" s="34" t="s">
        <v>273</v>
      </c>
      <c r="H201" s="25">
        <v>34900</v>
      </c>
      <c r="I201" s="34"/>
      <c r="J201" s="34" t="s">
        <v>273</v>
      </c>
      <c r="K201" s="69">
        <v>38766.269999999997</v>
      </c>
      <c r="L201" s="70" t="s">
        <v>273</v>
      </c>
      <c r="M201" s="69">
        <f t="shared" si="22"/>
        <v>141979.62</v>
      </c>
      <c r="N201" s="69">
        <v>78235.92</v>
      </c>
      <c r="O201" s="69">
        <v>29361.96</v>
      </c>
      <c r="P201" s="69">
        <v>34381.74</v>
      </c>
      <c r="Q201" s="69">
        <v>127599.75</v>
      </c>
      <c r="R201" s="69">
        <f t="shared" si="23"/>
        <v>127599.75</v>
      </c>
      <c r="S201" s="69"/>
      <c r="T201" s="69"/>
      <c r="U201" s="69"/>
      <c r="V201" s="69"/>
      <c r="W201" s="69"/>
      <c r="X201" s="69">
        <v>53700</v>
      </c>
      <c r="Y201" s="69"/>
      <c r="Z201" s="69">
        <f t="shared" si="21"/>
        <v>53146.139999999985</v>
      </c>
      <c r="AA201" s="60">
        <v>789.3</v>
      </c>
      <c r="AB201" s="60">
        <f t="shared" si="17"/>
        <v>16.71</v>
      </c>
      <c r="AC201" s="60">
        <v>0</v>
      </c>
      <c r="AD201" s="60">
        <v>3.66</v>
      </c>
      <c r="AE201" s="60">
        <v>6.93</v>
      </c>
      <c r="AF201" s="60">
        <v>3.82</v>
      </c>
      <c r="AG201" s="60">
        <v>2.2999999999999998</v>
      </c>
      <c r="AH201" s="25"/>
      <c r="AI201" s="25"/>
      <c r="AJ201" s="25"/>
      <c r="AK201" s="25"/>
      <c r="AL201" s="25"/>
      <c r="AM201" s="25"/>
      <c r="AN201" s="25">
        <v>37957.589999999997</v>
      </c>
      <c r="AO201" s="25"/>
      <c r="AP201" s="25"/>
      <c r="AQ201" s="25">
        <v>57414.69</v>
      </c>
      <c r="AR201" s="25">
        <v>1695.88</v>
      </c>
      <c r="AS201" s="25">
        <v>58698.07</v>
      </c>
      <c r="AT201" s="25">
        <v>47353.25</v>
      </c>
      <c r="AU201" s="25">
        <v>34522.370000000003</v>
      </c>
      <c r="AV201" s="25">
        <v>1691.9870000000001</v>
      </c>
      <c r="AW201" s="25">
        <v>36258.93</v>
      </c>
      <c r="AX201" s="25">
        <v>28780.48</v>
      </c>
      <c r="AY201" s="25">
        <v>20595.62</v>
      </c>
      <c r="AZ201" s="25"/>
      <c r="BA201" s="25"/>
      <c r="BB201" s="25"/>
      <c r="BC201" s="25"/>
      <c r="BD201" s="25"/>
      <c r="BE201" s="25"/>
      <c r="BF201" s="25"/>
      <c r="BG201" s="25"/>
      <c r="BH201" s="25">
        <v>69.768000000000001</v>
      </c>
      <c r="BI201" s="25">
        <v>5333.16</v>
      </c>
      <c r="BJ201" s="25">
        <v>4699.33</v>
      </c>
      <c r="BK201" s="25">
        <v>2196.6999999999998</v>
      </c>
      <c r="BL201" s="69">
        <f>SUM(BL207)/AS207*AS201</f>
        <v>62195.420320225778</v>
      </c>
      <c r="BM201" s="69">
        <f>SUM(BM207)/AT207*AT201</f>
        <v>51331.977549406583</v>
      </c>
      <c r="BN201" s="69">
        <f>SUM(BN207)/AU207*AU201</f>
        <v>12236.473700046021</v>
      </c>
      <c r="BO201" s="25"/>
      <c r="BP201" s="69">
        <f>SUM(BP207)/AW207*AW201</f>
        <v>37384.622403041125</v>
      </c>
      <c r="BQ201" s="69">
        <f>SUM(BQ207)/AX207*AX201</f>
        <v>28122.012405455254</v>
      </c>
      <c r="BR201" s="69">
        <f>SUM(BR207)/AY207*AY201</f>
        <v>7035.6740666805736</v>
      </c>
      <c r="BS201" s="25"/>
      <c r="BT201" s="69">
        <f>SUM(BT207)/BA207*BA201</f>
        <v>0</v>
      </c>
      <c r="BU201" s="69">
        <f>SUM(BU207)/BB207*BB201</f>
        <v>0</v>
      </c>
      <c r="BV201" s="85">
        <f>SUM(BV207)/BC207*BC201</f>
        <v>0</v>
      </c>
      <c r="BW201" s="25"/>
      <c r="BX201" s="25">
        <f>SUM(BX207)/BE207*BE201</f>
        <v>0</v>
      </c>
      <c r="BY201" s="25">
        <f>SUM(BY207)/BF207*BF201</f>
        <v>0</v>
      </c>
      <c r="BZ201" s="25">
        <f>SUM(BZ207)/BG207*BG201</f>
        <v>0</v>
      </c>
      <c r="CA201" s="25"/>
      <c r="CB201" s="69">
        <f>SUM(CB207)/BI207*BI201</f>
        <v>5354.4572456101687</v>
      </c>
      <c r="CC201" s="69">
        <f>SUM(CC207)/BJ207*BJ201</f>
        <v>4654.3027190635585</v>
      </c>
      <c r="CD201" s="69">
        <f>SUM(CD207)/BK207*BK201</f>
        <v>867.58905957214552</v>
      </c>
      <c r="CE201" s="25"/>
      <c r="CF201" s="25"/>
      <c r="CG201" s="25"/>
      <c r="CH201" s="25"/>
      <c r="CI201" s="25"/>
      <c r="CJ201" s="25">
        <v>2</v>
      </c>
      <c r="CK201" s="25">
        <v>39054.44</v>
      </c>
      <c r="CL201" s="25">
        <v>12665.55</v>
      </c>
    </row>
    <row r="202" spans="1:94">
      <c r="A202" s="5">
        <v>189</v>
      </c>
      <c r="B202" s="5" t="s">
        <v>207</v>
      </c>
      <c r="C202" s="25"/>
      <c r="D202" s="25"/>
      <c r="E202" s="58">
        <v>42370</v>
      </c>
      <c r="F202" s="58">
        <v>42735</v>
      </c>
      <c r="G202" s="34" t="s">
        <v>273</v>
      </c>
      <c r="H202" s="25">
        <v>18700</v>
      </c>
      <c r="I202" s="34"/>
      <c r="J202" s="34" t="s">
        <v>273</v>
      </c>
      <c r="K202" s="69">
        <v>2391.59</v>
      </c>
      <c r="L202" s="70" t="s">
        <v>273</v>
      </c>
      <c r="M202" s="69">
        <f>SUM(N202:P202)</f>
        <v>15043.68</v>
      </c>
      <c r="N202" s="69">
        <v>4796.22</v>
      </c>
      <c r="O202" s="69">
        <v>4963.62</v>
      </c>
      <c r="P202" s="69">
        <v>5283.84</v>
      </c>
      <c r="Q202" s="69">
        <v>16569.740000000002</v>
      </c>
      <c r="R202" s="69">
        <f>SUM(Q202)</f>
        <v>16569.740000000002</v>
      </c>
      <c r="S202" s="69"/>
      <c r="T202" s="69"/>
      <c r="U202" s="69"/>
      <c r="V202" s="69"/>
      <c r="W202" s="69"/>
      <c r="X202" s="69">
        <v>21000</v>
      </c>
      <c r="Y202" s="69"/>
      <c r="Z202" s="69">
        <f t="shared" si="21"/>
        <v>865.52999999999884</v>
      </c>
      <c r="AA202" s="60">
        <v>121.3</v>
      </c>
      <c r="AB202" s="60">
        <f t="shared" si="17"/>
        <v>12.09</v>
      </c>
      <c r="AC202" s="60">
        <v>0</v>
      </c>
      <c r="AD202" s="60">
        <v>1</v>
      </c>
      <c r="AE202" s="60">
        <v>3.27</v>
      </c>
      <c r="AF202" s="60">
        <v>3.82</v>
      </c>
      <c r="AG202" s="60">
        <v>4</v>
      </c>
      <c r="AH202" s="25"/>
      <c r="AI202" s="25"/>
      <c r="AJ202" s="25"/>
      <c r="AK202" s="25"/>
      <c r="AL202" s="25"/>
      <c r="AM202" s="25"/>
      <c r="AN202" s="25">
        <v>201.2</v>
      </c>
      <c r="AO202" s="25"/>
      <c r="AP202" s="25"/>
      <c r="AQ202" s="25">
        <v>66.2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5">
        <v>0</v>
      </c>
      <c r="AX202" s="25">
        <v>0</v>
      </c>
      <c r="AY202" s="25">
        <v>0</v>
      </c>
      <c r="AZ202" s="25">
        <v>0</v>
      </c>
      <c r="BA202" s="25">
        <v>0</v>
      </c>
      <c r="BB202" s="25">
        <v>0</v>
      </c>
      <c r="BC202" s="25">
        <v>0</v>
      </c>
      <c r="BD202" s="25"/>
      <c r="BE202" s="25"/>
      <c r="BF202" s="25"/>
      <c r="BG202" s="25"/>
      <c r="BH202" s="25">
        <v>22.571999999999999</v>
      </c>
      <c r="BI202" s="25">
        <v>1725.36</v>
      </c>
      <c r="BJ202" s="25">
        <v>1860.36</v>
      </c>
      <c r="BK202" s="25">
        <v>66.2</v>
      </c>
      <c r="BL202" s="69">
        <f>SUM(BL207)/AS207*AS202</f>
        <v>0</v>
      </c>
      <c r="BM202" s="69">
        <f>SUM(BM207)/AT207*AT202</f>
        <v>0</v>
      </c>
      <c r="BN202" s="69">
        <f>SUM(BN207)/AU207*AU202</f>
        <v>0</v>
      </c>
      <c r="BO202" s="25"/>
      <c r="BP202" s="69">
        <f>SUM(BP207)/AW207*AW202</f>
        <v>0</v>
      </c>
      <c r="BQ202" s="69">
        <f>SUM(BQ207)/AX207*AX202</f>
        <v>0</v>
      </c>
      <c r="BR202" s="69">
        <f>SUM(BR207)/AY207*AY202</f>
        <v>0</v>
      </c>
      <c r="BS202" s="25"/>
      <c r="BT202" s="69">
        <f>SUM(BT207)/BA207*BA202</f>
        <v>0</v>
      </c>
      <c r="BU202" s="69">
        <f>SUM(BU207)/BB207*BB202</f>
        <v>0</v>
      </c>
      <c r="BV202" s="85">
        <f>SUM(BV207)/BC207*BC202</f>
        <v>0</v>
      </c>
      <c r="BW202" s="25"/>
      <c r="BX202" s="25">
        <f>SUM(BX207)/BE207*BE202</f>
        <v>0</v>
      </c>
      <c r="BY202" s="25">
        <f>SUM(BY207)/BF207*BF202</f>
        <v>0</v>
      </c>
      <c r="BZ202" s="25">
        <f>SUM(BZ207)/BG207*BG202</f>
        <v>0</v>
      </c>
      <c r="CA202" s="25"/>
      <c r="CB202" s="69">
        <f>SUM(CB207)/BI207*BI202</f>
        <v>1732.2499893657719</v>
      </c>
      <c r="CC202" s="69">
        <f>SUM(CC207)/BJ207*BJ202</f>
        <v>1842.5347031251436</v>
      </c>
      <c r="CD202" s="69">
        <f>SUM(CD207)/BK207*BK202</f>
        <v>26.145762163097391</v>
      </c>
      <c r="CE202" s="25"/>
      <c r="CF202" s="25"/>
      <c r="CG202" s="25"/>
      <c r="CH202" s="25"/>
      <c r="CI202" s="25"/>
      <c r="CJ202" s="25"/>
      <c r="CK202" s="25"/>
      <c r="CL202" s="25"/>
    </row>
    <row r="203" spans="1:94">
      <c r="A203" s="5">
        <v>190</v>
      </c>
      <c r="B203" s="5" t="s">
        <v>4</v>
      </c>
      <c r="C203" s="25"/>
      <c r="D203" s="25"/>
      <c r="E203" s="58">
        <v>42370</v>
      </c>
      <c r="F203" s="58">
        <v>42735</v>
      </c>
      <c r="G203" s="34" t="s">
        <v>273</v>
      </c>
      <c r="H203" s="25">
        <v>0</v>
      </c>
      <c r="I203" s="34"/>
      <c r="J203" s="34" t="s">
        <v>273</v>
      </c>
      <c r="K203" s="69">
        <v>50205.71</v>
      </c>
      <c r="L203" s="70" t="s">
        <v>273</v>
      </c>
      <c r="M203" s="69">
        <f>SUM(N203:P203)</f>
        <v>580213.08000000007</v>
      </c>
      <c r="N203" s="69">
        <v>313808.38</v>
      </c>
      <c r="O203" s="69">
        <v>151690.04</v>
      </c>
      <c r="P203" s="69">
        <v>114714.66</v>
      </c>
      <c r="Q203" s="69">
        <v>568289.06000000006</v>
      </c>
      <c r="R203" s="69">
        <f>SUM(Q203)</f>
        <v>568289.06000000006</v>
      </c>
      <c r="S203" s="69"/>
      <c r="T203" s="69"/>
      <c r="U203" s="69"/>
      <c r="V203" s="69"/>
      <c r="W203" s="69"/>
      <c r="X203" s="69">
        <v>259300</v>
      </c>
      <c r="Y203" s="69"/>
      <c r="Z203" s="69">
        <f t="shared" si="21"/>
        <v>62129.729999999981</v>
      </c>
      <c r="AA203" s="60">
        <v>2633.04</v>
      </c>
      <c r="AB203" s="60">
        <f t="shared" si="17"/>
        <v>20.43</v>
      </c>
      <c r="AC203" s="60">
        <v>0</v>
      </c>
      <c r="AD203" s="60">
        <v>5.42</v>
      </c>
      <c r="AE203" s="60">
        <v>7.19</v>
      </c>
      <c r="AF203" s="60">
        <v>3.82</v>
      </c>
      <c r="AG203" s="60">
        <v>4</v>
      </c>
      <c r="AH203" s="25"/>
      <c r="AI203" s="25"/>
      <c r="AJ203" s="25"/>
      <c r="AK203" s="25"/>
      <c r="AL203" s="25"/>
      <c r="AM203" s="25"/>
      <c r="AN203" s="25">
        <v>119364.36</v>
      </c>
      <c r="AO203" s="25"/>
      <c r="AP203" s="25"/>
      <c r="AQ203" s="25">
        <v>155107.18</v>
      </c>
      <c r="AR203" s="25">
        <v>5485.89</v>
      </c>
      <c r="AS203" s="25">
        <v>192139.51</v>
      </c>
      <c r="AT203" s="25">
        <v>195089.23</v>
      </c>
      <c r="AU203" s="25">
        <v>23631.45</v>
      </c>
      <c r="AV203" s="25">
        <v>5360.982</v>
      </c>
      <c r="AW203" s="25">
        <v>116085.32</v>
      </c>
      <c r="AX203" s="25">
        <v>118221.4</v>
      </c>
      <c r="AY203" s="25">
        <v>13771.08</v>
      </c>
      <c r="AZ203" s="25">
        <v>440.315</v>
      </c>
      <c r="BA203" s="25">
        <v>698717.37</v>
      </c>
      <c r="BB203" s="25">
        <v>657683.79</v>
      </c>
      <c r="BC203" s="25">
        <v>115967.83</v>
      </c>
      <c r="BD203" s="25"/>
      <c r="BE203" s="25"/>
      <c r="BF203" s="25"/>
      <c r="BG203" s="25"/>
      <c r="BH203" s="25">
        <v>208.52500000000001</v>
      </c>
      <c r="BI203" s="25">
        <v>15939.69</v>
      </c>
      <c r="BJ203" s="25">
        <v>16128.57</v>
      </c>
      <c r="BK203" s="25">
        <v>1736.82</v>
      </c>
      <c r="BL203" s="69">
        <f>SUM(BL207)/AS207*AS203</f>
        <v>203587.57254833463</v>
      </c>
      <c r="BM203" s="69">
        <f>SUM(BM207)/AT207*AT203</f>
        <v>211481.0699263729</v>
      </c>
      <c r="BN203" s="69">
        <f>SUM(BN207)/AU207*AU203</f>
        <v>8376.1809058576364</v>
      </c>
      <c r="BO203" s="25"/>
      <c r="BP203" s="69">
        <f>SUM(BP207)/AW207*AW203</f>
        <v>119689.29736029713</v>
      </c>
      <c r="BQ203" s="69">
        <f>SUM(BQ207)/AX207*AX203</f>
        <v>115516.6167273891</v>
      </c>
      <c r="BR203" s="69">
        <f>SUM(BR207)/AY207*AY203</f>
        <v>4704.3415263140187</v>
      </c>
      <c r="BS203" s="25"/>
      <c r="BT203" s="69">
        <f>SUM(BT207)/BA207*BA203</f>
        <v>682805.50000736571</v>
      </c>
      <c r="BU203" s="69">
        <f>SUM(BU207)/BB207*BB203</f>
        <v>735496.40089987777</v>
      </c>
      <c r="BV203" s="85">
        <f>SUM(BV207)/BC207*BC203</f>
        <v>14519.016777004963</v>
      </c>
      <c r="BW203" s="25"/>
      <c r="BX203" s="25">
        <f>SUM(BX207)/BE207*BE203</f>
        <v>0</v>
      </c>
      <c r="BY203" s="25">
        <f>SUM(BY207)/BF207*BF203</f>
        <v>0</v>
      </c>
      <c r="BZ203" s="25">
        <f>SUM(BZ207)/BG207*BG203</f>
        <v>0</v>
      </c>
      <c r="CA203" s="25"/>
      <c r="CB203" s="69">
        <f>SUM(CB207)/BI207*BI203</f>
        <v>16003.342973636634</v>
      </c>
      <c r="CC203" s="69">
        <f>SUM(CC207)/BJ207*BJ203</f>
        <v>15974.031873821787</v>
      </c>
      <c r="CD203" s="69">
        <f>SUM(CD207)/BK207*BK203</f>
        <v>685.95895226753487</v>
      </c>
      <c r="CE203" s="25"/>
      <c r="CF203" s="25"/>
      <c r="CG203" s="25"/>
      <c r="CH203" s="25"/>
      <c r="CI203" s="25"/>
      <c r="CJ203" s="25">
        <v>1</v>
      </c>
      <c r="CK203" s="25">
        <v>27397.72</v>
      </c>
      <c r="CL203" s="25">
        <v>36684.949999999997</v>
      </c>
    </row>
    <row r="204" spans="1:94">
      <c r="A204" s="25">
        <v>191</v>
      </c>
      <c r="B204" s="5" t="s">
        <v>5</v>
      </c>
      <c r="C204" s="25"/>
      <c r="D204" s="25"/>
      <c r="E204" s="58">
        <v>42370</v>
      </c>
      <c r="F204" s="58">
        <v>42735</v>
      </c>
      <c r="G204" s="34" t="s">
        <v>273</v>
      </c>
      <c r="H204" s="25">
        <v>0</v>
      </c>
      <c r="I204" s="34"/>
      <c r="J204" s="34" t="s">
        <v>273</v>
      </c>
      <c r="K204" s="69">
        <v>70213.289999999994</v>
      </c>
      <c r="L204" s="70" t="s">
        <v>273</v>
      </c>
      <c r="M204" s="69">
        <f>SUM(N204:P204)</f>
        <v>618351.54</v>
      </c>
      <c r="N204" s="69">
        <v>314567.46000000002</v>
      </c>
      <c r="O204" s="69">
        <v>188676.84</v>
      </c>
      <c r="P204" s="69">
        <v>115107.24</v>
      </c>
      <c r="Q204" s="69">
        <v>584278.62</v>
      </c>
      <c r="R204" s="69">
        <f>SUM(Q204)</f>
        <v>584278.62</v>
      </c>
      <c r="S204" s="69"/>
      <c r="T204" s="69"/>
      <c r="U204" s="69"/>
      <c r="V204" s="69"/>
      <c r="W204" s="69"/>
      <c r="X204" s="69">
        <v>432700</v>
      </c>
      <c r="Y204" s="69"/>
      <c r="Z204" s="69">
        <f t="shared" si="21"/>
        <v>104286.21000000008</v>
      </c>
      <c r="AA204" s="60">
        <v>2642.5</v>
      </c>
      <c r="AB204" s="60">
        <f t="shared" si="17"/>
        <v>21.590000000000003</v>
      </c>
      <c r="AC204" s="60">
        <v>0</v>
      </c>
      <c r="AD204" s="60">
        <v>5.41</v>
      </c>
      <c r="AE204" s="60">
        <v>7.21</v>
      </c>
      <c r="AF204" s="60">
        <v>3.82</v>
      </c>
      <c r="AG204" s="60">
        <v>5.15</v>
      </c>
      <c r="AH204" s="25"/>
      <c r="AI204" s="25"/>
      <c r="AJ204" s="25"/>
      <c r="AK204" s="25"/>
      <c r="AL204" s="25"/>
      <c r="AM204" s="25"/>
      <c r="AN204" s="25">
        <v>156362.46</v>
      </c>
      <c r="AO204" s="25"/>
      <c r="AP204" s="25"/>
      <c r="AQ204" s="25">
        <v>256182.67</v>
      </c>
      <c r="AR204" s="25">
        <v>7887.01</v>
      </c>
      <c r="AS204" s="25">
        <v>271878.69</v>
      </c>
      <c r="AT204" s="25">
        <v>258866.05</v>
      </c>
      <c r="AU204" s="25">
        <v>56764.6</v>
      </c>
      <c r="AV204" s="25">
        <v>5447.8159999999998</v>
      </c>
      <c r="AW204" s="25">
        <v>117580.92</v>
      </c>
      <c r="AX204" s="25">
        <v>110238.82</v>
      </c>
      <c r="AY204" s="25">
        <v>28928.42</v>
      </c>
      <c r="AZ204" s="25">
        <v>450.58100000000002</v>
      </c>
      <c r="BA204" s="25">
        <v>715128.85</v>
      </c>
      <c r="BB204" s="25">
        <v>635725.21</v>
      </c>
      <c r="BC204" s="25">
        <v>166056.17000000001</v>
      </c>
      <c r="BD204" s="25"/>
      <c r="BE204" s="25"/>
      <c r="BF204" s="25"/>
      <c r="BG204" s="25"/>
      <c r="BH204" s="25">
        <v>198.53</v>
      </c>
      <c r="BI204" s="25">
        <v>15175.5</v>
      </c>
      <c r="BJ204" s="25">
        <v>14380.93</v>
      </c>
      <c r="BK204" s="25">
        <v>3165.6</v>
      </c>
      <c r="BL204" s="69">
        <f>SUM(BL207)/AS207*AS204</f>
        <v>288077.77497049503</v>
      </c>
      <c r="BM204" s="69">
        <f>SUM(BM207)/AT207*AT204</f>
        <v>280616.56310609222</v>
      </c>
      <c r="BN204" s="69">
        <f>SUM(BN207)/AU207*AU204</f>
        <v>20120.244786022289</v>
      </c>
      <c r="BO204" s="25"/>
      <c r="BP204" s="69">
        <f>SUM(BP207)/AW207*AW204</f>
        <v>121231.32966147061</v>
      </c>
      <c r="BQ204" s="69">
        <f>SUM(BQ207)/AX207*AX204</f>
        <v>107716.66989580261</v>
      </c>
      <c r="BR204" s="69">
        <f>SUM(BR207)/AY207*AY204</f>
        <v>9882.2436218984258</v>
      </c>
      <c r="BS204" s="25"/>
      <c r="BT204" s="69">
        <f>SUM(BT207)/BA207*BA204</f>
        <v>698843.24185892567</v>
      </c>
      <c r="BU204" s="69">
        <f>SUM(BU207)/BB207*BB204</f>
        <v>710939.83313214837</v>
      </c>
      <c r="BV204" s="85">
        <f>SUM(BV207)/BC207*BC204</f>
        <v>20790.0097652529</v>
      </c>
      <c r="BW204" s="25"/>
      <c r="BX204" s="25">
        <f>SUM(BX207)/BE207*BE204</f>
        <v>0</v>
      </c>
      <c r="BY204" s="25">
        <f>SUM(BY207)/BF207*BF204</f>
        <v>0</v>
      </c>
      <c r="BZ204" s="25">
        <f>SUM(BZ207)/BG207*BG204</f>
        <v>0</v>
      </c>
      <c r="CA204" s="25"/>
      <c r="CB204" s="69">
        <f>SUM(CB207)/BI207*BI204</f>
        <v>15236.10128530873</v>
      </c>
      <c r="CC204" s="69">
        <f>SUM(CC207)/BJ207*BJ204</f>
        <v>14243.137128412498</v>
      </c>
      <c r="CD204" s="69">
        <f>SUM(CD207)/BK207*BK204</f>
        <v>1250.2571707477507</v>
      </c>
      <c r="CE204" s="25"/>
      <c r="CF204" s="25"/>
      <c r="CG204" s="25"/>
      <c r="CH204" s="25"/>
      <c r="CI204" s="25"/>
      <c r="CJ204" s="25">
        <v>2</v>
      </c>
      <c r="CK204" s="25">
        <v>56639.96</v>
      </c>
      <c r="CL204" s="25">
        <v>40564.300000000003</v>
      </c>
    </row>
    <row r="205" spans="1:94">
      <c r="A205" s="25">
        <v>192</v>
      </c>
      <c r="B205" s="5" t="s">
        <v>27</v>
      </c>
      <c r="C205" s="25"/>
      <c r="D205" s="25"/>
      <c r="E205" s="58">
        <v>42370</v>
      </c>
      <c r="F205" s="58">
        <v>42735</v>
      </c>
      <c r="G205" s="34" t="s">
        <v>273</v>
      </c>
      <c r="H205" s="25">
        <v>533800</v>
      </c>
      <c r="I205" s="34"/>
      <c r="J205" s="34" t="s">
        <v>273</v>
      </c>
      <c r="K205" s="69">
        <v>345348.89</v>
      </c>
      <c r="L205" s="70" t="s">
        <v>273</v>
      </c>
      <c r="M205" s="69">
        <f>SUM(N205:P205)</f>
        <v>956479.5</v>
      </c>
      <c r="N205" s="69">
        <v>650388.64</v>
      </c>
      <c r="O205" s="69">
        <v>155300.62</v>
      </c>
      <c r="P205" s="69">
        <v>150790.24</v>
      </c>
      <c r="Q205" s="69">
        <v>918727.53</v>
      </c>
      <c r="R205" s="69">
        <f>SUM(Q205)</f>
        <v>918727.53</v>
      </c>
      <c r="S205" s="69"/>
      <c r="T205" s="69"/>
      <c r="U205" s="69"/>
      <c r="V205" s="69"/>
      <c r="W205" s="69"/>
      <c r="X205" s="69">
        <v>705700</v>
      </c>
      <c r="Y205" s="69"/>
      <c r="Z205" s="69">
        <f t="shared" si="21"/>
        <v>383100.8600000001</v>
      </c>
      <c r="AA205" s="60">
        <v>2589.5</v>
      </c>
      <c r="AB205" s="60">
        <f t="shared" si="17"/>
        <v>40.11</v>
      </c>
      <c r="AC205" s="60">
        <v>0</v>
      </c>
      <c r="AD205" s="60">
        <v>6.89</v>
      </c>
      <c r="AE205" s="60">
        <v>23.63</v>
      </c>
      <c r="AF205" s="60">
        <v>5.0999999999999996</v>
      </c>
      <c r="AG205" s="60">
        <v>4.49</v>
      </c>
      <c r="AH205" s="25"/>
      <c r="AI205" s="25"/>
      <c r="AJ205" s="25"/>
      <c r="AK205" s="25"/>
      <c r="AL205" s="25"/>
      <c r="AM205" s="25"/>
      <c r="AN205" s="25">
        <v>599931.46</v>
      </c>
      <c r="AO205" s="25"/>
      <c r="AP205" s="25"/>
      <c r="AQ205" s="25">
        <v>737328.39</v>
      </c>
      <c r="AR205" s="25">
        <v>8969.0400000000009</v>
      </c>
      <c r="AS205" s="25">
        <v>313040.83</v>
      </c>
      <c r="AT205" s="25">
        <v>285185.46999999997</v>
      </c>
      <c r="AU205" s="25">
        <v>190172.62</v>
      </c>
      <c r="AV205" s="25">
        <v>8844.7950000000001</v>
      </c>
      <c r="AW205" s="25">
        <v>190161.49</v>
      </c>
      <c r="AX205" s="25">
        <v>172580.46</v>
      </c>
      <c r="AY205" s="25">
        <v>109542.15</v>
      </c>
      <c r="AZ205" s="25">
        <v>613.18200000000002</v>
      </c>
      <c r="BA205" s="25">
        <v>977242.28</v>
      </c>
      <c r="BB205" s="25">
        <v>886294.55</v>
      </c>
      <c r="BC205" s="25">
        <v>409945.03</v>
      </c>
      <c r="BD205" s="25"/>
      <c r="BE205" s="25"/>
      <c r="BF205" s="25"/>
      <c r="BG205" s="25"/>
      <c r="BH205" s="25">
        <v>520.11800000000005</v>
      </c>
      <c r="BI205" s="25">
        <v>39759.440000000002</v>
      </c>
      <c r="BJ205" s="25">
        <v>37595.1</v>
      </c>
      <c r="BK205" s="25">
        <v>25021.18</v>
      </c>
      <c r="BL205" s="69">
        <f>SUM(BL207)/AS207*AS205</f>
        <v>331692.43893781083</v>
      </c>
      <c r="BM205" s="69">
        <f>SUM(BM207)/AT207*AT205</f>
        <v>309147.40051542321</v>
      </c>
      <c r="BN205" s="69">
        <f>SUM(BN207)/AU207*AU205</f>
        <v>67406.793424056508</v>
      </c>
      <c r="BO205" s="25"/>
      <c r="BP205" s="69">
        <f>SUM(BP207)/AW207*AW205</f>
        <v>196065.23135816972</v>
      </c>
      <c r="BQ205" s="69">
        <f>SUM(BQ207)/AX207*AX205</f>
        <v>168631.99769632661</v>
      </c>
      <c r="BR205" s="69">
        <f>SUM(BR207)/AY207*AY205</f>
        <v>37420.716830249992</v>
      </c>
      <c r="BS205" s="25"/>
      <c r="BT205" s="69">
        <f>SUM(BT207)/BA207*BA205</f>
        <v>954987.5704732202</v>
      </c>
      <c r="BU205" s="69">
        <f>SUM(BU207)/BB207*BB205</f>
        <v>991154.80961173878</v>
      </c>
      <c r="BV205" s="85">
        <f>SUM(BV207)/BC207*BC205</f>
        <v>51324.5679273278</v>
      </c>
      <c r="BW205" s="25"/>
      <c r="BX205" s="25">
        <f>SUM(BX207)/BE207*BE205</f>
        <v>0</v>
      </c>
      <c r="BY205" s="25">
        <f>SUM(BY207)/BF207*BF205</f>
        <v>0</v>
      </c>
      <c r="BZ205" s="25">
        <f>SUM(BZ207)/BG207*BG205</f>
        <v>0</v>
      </c>
      <c r="CA205" s="25"/>
      <c r="CB205" s="69">
        <f>SUM(CB207)/BI207*BI205</f>
        <v>39918.213889964441</v>
      </c>
      <c r="CC205" s="69">
        <f>SUM(CC207)/BJ207*BJ205</f>
        <v>37234.877344954788</v>
      </c>
      <c r="CD205" s="69">
        <f>SUM(CD207)/BK207*BK205</f>
        <v>9882.142316012827</v>
      </c>
      <c r="CE205" s="25"/>
      <c r="CF205" s="25"/>
      <c r="CG205" s="25"/>
      <c r="CH205" s="25"/>
      <c r="CI205" s="25"/>
      <c r="CJ205" s="25">
        <v>27</v>
      </c>
      <c r="CK205" s="25">
        <v>483385.94</v>
      </c>
      <c r="CL205" s="25">
        <v>377660.34</v>
      </c>
    </row>
    <row r="206" spans="1:94" ht="12" customHeight="1">
      <c r="A206" s="25">
        <v>193</v>
      </c>
      <c r="B206" s="5" t="s">
        <v>26</v>
      </c>
      <c r="C206" s="25"/>
      <c r="D206" s="25"/>
      <c r="E206" s="58">
        <v>42370</v>
      </c>
      <c r="F206" s="58">
        <v>42735</v>
      </c>
      <c r="G206" s="34" t="s">
        <v>273</v>
      </c>
      <c r="H206" s="25">
        <v>0</v>
      </c>
      <c r="I206" s="34"/>
      <c r="J206" s="34" t="s">
        <v>273</v>
      </c>
      <c r="K206" s="69">
        <v>62734.06</v>
      </c>
      <c r="L206" s="70" t="s">
        <v>273</v>
      </c>
      <c r="M206" s="69">
        <f>SUM(N206:P206)</f>
        <v>962455.77999999991</v>
      </c>
      <c r="N206" s="69">
        <v>488520.66</v>
      </c>
      <c r="O206" s="69">
        <v>291495.24</v>
      </c>
      <c r="P206" s="69">
        <v>182439.88</v>
      </c>
      <c r="Q206" s="69">
        <v>949141.75</v>
      </c>
      <c r="R206" s="69">
        <f>SUM(Q206)</f>
        <v>949141.75</v>
      </c>
      <c r="S206" s="69"/>
      <c r="T206" s="69"/>
      <c r="U206" s="69"/>
      <c r="V206" s="69"/>
      <c r="W206" s="69"/>
      <c r="X206" s="69">
        <v>15200</v>
      </c>
      <c r="Y206" s="69"/>
      <c r="Z206" s="69">
        <f t="shared" si="21"/>
        <v>76048.089999999851</v>
      </c>
      <c r="AA206" s="60">
        <v>4190.6000000000004</v>
      </c>
      <c r="AB206" s="60">
        <f>SUM(AC206:AG206)</f>
        <v>21.27</v>
      </c>
      <c r="AC206" s="60">
        <v>0</v>
      </c>
      <c r="AD206" s="60">
        <v>5.2</v>
      </c>
      <c r="AE206" s="60">
        <v>7.25</v>
      </c>
      <c r="AF206" s="60">
        <v>3.82</v>
      </c>
      <c r="AG206" s="60">
        <v>5</v>
      </c>
      <c r="AH206" s="25"/>
      <c r="AI206" s="25"/>
      <c r="AJ206" s="25"/>
      <c r="AK206" s="25"/>
      <c r="AL206" s="25"/>
      <c r="AM206" s="25"/>
      <c r="AN206" s="25">
        <v>120106.24000000001</v>
      </c>
      <c r="AO206" s="25"/>
      <c r="AP206" s="25"/>
      <c r="AQ206" s="25">
        <v>214418.91</v>
      </c>
      <c r="AR206" s="25">
        <v>9269.27</v>
      </c>
      <c r="AS206" s="25">
        <v>327552.67</v>
      </c>
      <c r="AT206" s="25">
        <v>316034.26</v>
      </c>
      <c r="AU206" s="25">
        <v>28965.61</v>
      </c>
      <c r="AV206" s="25">
        <v>8630.81</v>
      </c>
      <c r="AW206" s="25">
        <v>186710.92</v>
      </c>
      <c r="AX206" s="25">
        <v>183661.22</v>
      </c>
      <c r="AY206" s="25">
        <v>14752.97</v>
      </c>
      <c r="AZ206" s="25">
        <v>714.70699999999999</v>
      </c>
      <c r="BA206" s="25">
        <v>1134187.46</v>
      </c>
      <c r="BB206" s="25">
        <v>1054894.1200000001</v>
      </c>
      <c r="BC206" s="25">
        <v>168685.46</v>
      </c>
      <c r="BD206" s="25"/>
      <c r="BE206" s="25"/>
      <c r="BF206" s="25"/>
      <c r="BG206" s="25"/>
      <c r="BH206" s="25">
        <v>369.827</v>
      </c>
      <c r="BI206" s="25">
        <v>28292.55</v>
      </c>
      <c r="BJ206" s="25">
        <v>27841.33</v>
      </c>
      <c r="BK206" s="25">
        <v>2014.87</v>
      </c>
      <c r="BL206" s="69">
        <f>SUM(BL207)/AS207*AS206</f>
        <v>347068.92386175913</v>
      </c>
      <c r="BM206" s="69">
        <f>SUM(BM207)/AT207*AT206</f>
        <v>342588.17587310955</v>
      </c>
      <c r="BN206" s="69">
        <f>SUM(BN207)/AU207*AU206</f>
        <v>10266.876954588864</v>
      </c>
      <c r="BO206" s="25"/>
      <c r="BP206" s="69">
        <f>SUM(BP207)/AW207*AW206</f>
        <v>192507.53518441995</v>
      </c>
      <c r="BQ206" s="69">
        <f>SUM(BQ207)/AX207*AX206</f>
        <v>179459.24137613573</v>
      </c>
      <c r="BR206" s="69">
        <f>SUM(BR207)/AY207*AY206</f>
        <v>5039.7651750962832</v>
      </c>
      <c r="BS206" s="25"/>
      <c r="BT206" s="69">
        <f>SUM(BT207)/BA207*BA206</f>
        <v>1108358.6425329372</v>
      </c>
      <c r="BU206" s="69">
        <f>SUM(BU207)/BB207*BB206</f>
        <v>1179701.9181367445</v>
      </c>
      <c r="BV206" s="85">
        <f>SUM(BV207)/BC207*BC206</f>
        <v>21119.19334678246</v>
      </c>
      <c r="BW206" s="25"/>
      <c r="BX206" s="25">
        <f>SUM(BX207)/BE207*BE206</f>
        <v>0</v>
      </c>
      <c r="BY206" s="25">
        <f>SUM(BY207)/BF207*BF206</f>
        <v>0</v>
      </c>
      <c r="BZ206" s="25">
        <f>SUM(BZ207)/BG207*BG206</f>
        <v>0</v>
      </c>
      <c r="CA206" s="25"/>
      <c r="CB206" s="69">
        <f>SUM(CB207)/BI207*BI206</f>
        <v>28405.532431858031</v>
      </c>
      <c r="CC206" s="69">
        <f>SUM(CC207)/BJ207*BJ206</f>
        <v>27574.564442451549</v>
      </c>
      <c r="CD206" s="69">
        <f>SUM(CD207)/BK207*BK206+1</f>
        <v>796.77510286344466</v>
      </c>
      <c r="CE206" s="25"/>
      <c r="CF206" s="25">
        <v>3</v>
      </c>
      <c r="CG206" s="25">
        <v>3</v>
      </c>
      <c r="CH206" s="25">
        <v>0</v>
      </c>
      <c r="CI206" s="25">
        <v>1244.6300000000001</v>
      </c>
      <c r="CJ206" s="25">
        <v>1</v>
      </c>
      <c r="CK206" s="25">
        <v>24473.02</v>
      </c>
      <c r="CL206" s="25">
        <v>10506.73</v>
      </c>
    </row>
    <row r="207" spans="1:94" s="33" customFormat="1" hidden="1">
      <c r="A207" s="37"/>
      <c r="B207" s="2"/>
      <c r="C207" s="37"/>
      <c r="D207" s="37"/>
      <c r="E207" s="81"/>
      <c r="F207" s="81"/>
      <c r="G207" s="37"/>
      <c r="H207" s="37"/>
      <c r="I207" s="37"/>
      <c r="J207" s="37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6"/>
      <c r="AB207" s="76"/>
      <c r="AC207" s="76"/>
      <c r="AD207" s="76"/>
      <c r="AE207" s="76"/>
      <c r="AF207" s="76"/>
      <c r="AG207" s="76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76">
        <f>SUM(AR13:AR206)</f>
        <v>274721.61124967382</v>
      </c>
      <c r="AS207" s="76">
        <f t="shared" ref="AS207:BK207" si="24">SUM(AS13:AS206)</f>
        <v>9602394.7999999952</v>
      </c>
      <c r="AT207" s="76">
        <f t="shared" si="24"/>
        <v>9066828.4900000002</v>
      </c>
      <c r="AU207" s="76">
        <f t="shared" si="24"/>
        <v>2464515.7200000016</v>
      </c>
      <c r="AV207" s="76">
        <f t="shared" si="24"/>
        <v>271865.80544014234</v>
      </c>
      <c r="AW207" s="76">
        <f t="shared" si="24"/>
        <v>5835586.7500000009</v>
      </c>
      <c r="AX207" s="76">
        <f t="shared" si="24"/>
        <v>5906740.0999999996</v>
      </c>
      <c r="AY207" s="76">
        <f t="shared" si="24"/>
        <v>1439883.7800000005</v>
      </c>
      <c r="AZ207" s="76">
        <f t="shared" si="24"/>
        <v>17619.906999999999</v>
      </c>
      <c r="BA207" s="76">
        <f>SUM(BA202:BA206,BA124:BA199,BA84:BA112,BA13:BA81)</f>
        <v>26977550.969999995</v>
      </c>
      <c r="BB207" s="76">
        <f>SUM(BB202:BB206,BB124:BB199,BB84:BB112,BB13:BB81)</f>
        <v>23749398.890000012</v>
      </c>
      <c r="BC207" s="76">
        <f>SUM(BC202:BC206,BC124:BC199,BC84:BC112,BC13:BC81)</f>
        <v>6977303.179999995</v>
      </c>
      <c r="BD207" s="76">
        <f t="shared" si="24"/>
        <v>1109.5619999999999</v>
      </c>
      <c r="BE207" s="76">
        <f t="shared" si="24"/>
        <v>120157.84</v>
      </c>
      <c r="BF207" s="76">
        <f t="shared" si="24"/>
        <v>122406.5</v>
      </c>
      <c r="BG207" s="76">
        <f t="shared" si="24"/>
        <v>16189.91</v>
      </c>
      <c r="BH207" s="76">
        <f t="shared" si="24"/>
        <v>11553.078000000001</v>
      </c>
      <c r="BI207" s="76">
        <f t="shared" si="24"/>
        <v>883232.93000000017</v>
      </c>
      <c r="BJ207" s="76">
        <f t="shared" si="24"/>
        <v>847788.2</v>
      </c>
      <c r="BK207" s="76">
        <f t="shared" si="24"/>
        <v>210147.54000000018</v>
      </c>
      <c r="BL207" s="37">
        <v>10174525</v>
      </c>
      <c r="BM207" s="37">
        <v>9828644</v>
      </c>
      <c r="BN207" s="37">
        <v>873549</v>
      </c>
      <c r="BO207" s="37"/>
      <c r="BP207" s="37">
        <v>6016758</v>
      </c>
      <c r="BQ207" s="37">
        <v>5771600</v>
      </c>
      <c r="BR207" s="37">
        <v>491879</v>
      </c>
      <c r="BS207" s="37"/>
      <c r="BT207" s="37">
        <v>26363192</v>
      </c>
      <c r="BU207" s="37">
        <v>26559264</v>
      </c>
      <c r="BV207" s="3">
        <v>873549</v>
      </c>
      <c r="BW207" s="37"/>
      <c r="BX207" s="37">
        <v>93768</v>
      </c>
      <c r="BY207" s="37">
        <v>93768</v>
      </c>
      <c r="BZ207" s="37">
        <v>0</v>
      </c>
      <c r="CA207" s="37"/>
      <c r="CB207" s="37">
        <v>886760</v>
      </c>
      <c r="CC207" s="37">
        <v>839665</v>
      </c>
      <c r="CD207" s="37">
        <v>82998</v>
      </c>
      <c r="CE207" s="37"/>
      <c r="CF207" s="37"/>
      <c r="CG207" s="37"/>
      <c r="CH207" s="37"/>
      <c r="CI207" s="37"/>
      <c r="CJ207" s="37"/>
      <c r="CK207" s="37"/>
      <c r="CL207" s="37"/>
      <c r="CM207" s="35"/>
      <c r="CN207" s="35"/>
      <c r="CO207" s="35"/>
      <c r="CP207" s="35"/>
    </row>
    <row r="208" spans="1:94" s="46" customFormat="1" ht="54.75" customHeight="1">
      <c r="A208" s="9">
        <f>SUM(A206)</f>
        <v>193</v>
      </c>
      <c r="B208" s="11" t="s">
        <v>331</v>
      </c>
      <c r="C208" s="50"/>
      <c r="D208" s="50"/>
      <c r="E208" s="50"/>
      <c r="F208" s="50"/>
      <c r="G208" s="50"/>
      <c r="H208" s="50">
        <f>SUM(H13:H206)</f>
        <v>4680010</v>
      </c>
      <c r="I208" s="71">
        <f>SUM(I13:I206)</f>
        <v>-14384.57</v>
      </c>
      <c r="J208" s="71"/>
      <c r="K208" s="71">
        <f>SUM(K13:K206)</f>
        <v>4652439.3399999989</v>
      </c>
      <c r="L208" s="71"/>
      <c r="M208" s="71">
        <f t="shared" ref="M208:Z208" si="25">SUM(M13:M206)</f>
        <v>26733633.480000004</v>
      </c>
      <c r="N208" s="71">
        <f t="shared" si="25"/>
        <v>13951653.359999998</v>
      </c>
      <c r="O208" s="71">
        <f t="shared" si="25"/>
        <v>7186067.700000003</v>
      </c>
      <c r="P208" s="71">
        <f t="shared" si="25"/>
        <v>5595912.419999999</v>
      </c>
      <c r="Q208" s="71">
        <f t="shared" si="25"/>
        <v>25315617.459999993</v>
      </c>
      <c r="R208" s="71">
        <f t="shared" si="25"/>
        <v>25315617.459999993</v>
      </c>
      <c r="S208" s="71">
        <f t="shared" si="25"/>
        <v>0</v>
      </c>
      <c r="T208" s="71">
        <f t="shared" si="25"/>
        <v>0</v>
      </c>
      <c r="U208" s="71">
        <f t="shared" si="25"/>
        <v>0</v>
      </c>
      <c r="V208" s="71">
        <f t="shared" si="25"/>
        <v>0</v>
      </c>
      <c r="W208" s="71">
        <f t="shared" si="25"/>
        <v>0</v>
      </c>
      <c r="X208" s="71">
        <f t="shared" si="25"/>
        <v>6000000</v>
      </c>
      <c r="Y208" s="71">
        <f t="shared" si="25"/>
        <v>0</v>
      </c>
      <c r="Z208" s="71">
        <f t="shared" si="25"/>
        <v>6060130.7000000011</v>
      </c>
      <c r="AA208" s="61">
        <f>SUM(AA13:AA206)</f>
        <v>130274.31000000004</v>
      </c>
      <c r="AB208" s="50">
        <f>SUM(AC208:AG208)</f>
        <v>20.060000000000002</v>
      </c>
      <c r="AC208" s="50">
        <v>0.15</v>
      </c>
      <c r="AD208" s="50">
        <v>4.67</v>
      </c>
      <c r="AE208" s="50">
        <v>7.28</v>
      </c>
      <c r="AF208" s="50">
        <v>3.85</v>
      </c>
      <c r="AG208" s="50">
        <v>4.1100000000000003</v>
      </c>
      <c r="AH208" s="50"/>
      <c r="AI208" s="50"/>
      <c r="AJ208" s="50"/>
      <c r="AK208" s="50"/>
      <c r="AL208" s="50">
        <f t="shared" ref="AL208:CI208" si="26">SUM(AL13:AL206)</f>
        <v>0</v>
      </c>
      <c r="AM208" s="50">
        <f t="shared" si="26"/>
        <v>-2452.4899999999998</v>
      </c>
      <c r="AN208" s="50">
        <f t="shared" si="26"/>
        <v>8770331.3700000029</v>
      </c>
      <c r="AO208" s="50">
        <f t="shared" si="26"/>
        <v>0</v>
      </c>
      <c r="AP208" s="50">
        <f t="shared" si="26"/>
        <v>-698.61</v>
      </c>
      <c r="AQ208" s="50">
        <f t="shared" si="26"/>
        <v>11782919.440000001</v>
      </c>
      <c r="AR208" s="50">
        <f t="shared" si="26"/>
        <v>274721.61124967382</v>
      </c>
      <c r="AS208" s="50">
        <f t="shared" si="26"/>
        <v>9602394.7999999952</v>
      </c>
      <c r="AT208" s="50">
        <f t="shared" si="26"/>
        <v>9066828.4900000002</v>
      </c>
      <c r="AU208" s="50">
        <f t="shared" si="26"/>
        <v>2464515.7200000016</v>
      </c>
      <c r="AV208" s="50">
        <f t="shared" si="26"/>
        <v>271865.80544014234</v>
      </c>
      <c r="AW208" s="50">
        <f t="shared" si="26"/>
        <v>5835586.7500000009</v>
      </c>
      <c r="AX208" s="50">
        <f t="shared" si="26"/>
        <v>5906740.0999999996</v>
      </c>
      <c r="AY208" s="50">
        <f t="shared" si="26"/>
        <v>1439883.7800000005</v>
      </c>
      <c r="AZ208" s="50">
        <f t="shared" si="26"/>
        <v>17619.906999999999</v>
      </c>
      <c r="BA208" s="50">
        <f t="shared" si="26"/>
        <v>29414359.02</v>
      </c>
      <c r="BB208" s="50">
        <f t="shared" si="26"/>
        <v>26050676.039999999</v>
      </c>
      <c r="BC208" s="50">
        <f t="shared" si="26"/>
        <v>7663832.5100000026</v>
      </c>
      <c r="BD208" s="50">
        <f t="shared" si="26"/>
        <v>1109.5619999999999</v>
      </c>
      <c r="BE208" s="50">
        <f t="shared" si="26"/>
        <v>120157.84</v>
      </c>
      <c r="BF208" s="50">
        <f t="shared" si="26"/>
        <v>122406.5</v>
      </c>
      <c r="BG208" s="50">
        <f t="shared" si="26"/>
        <v>16189.91</v>
      </c>
      <c r="BH208" s="50">
        <f t="shared" si="26"/>
        <v>11553.078000000001</v>
      </c>
      <c r="BI208" s="50">
        <f t="shared" si="26"/>
        <v>883232.93000000017</v>
      </c>
      <c r="BJ208" s="50">
        <f t="shared" si="26"/>
        <v>847788.2</v>
      </c>
      <c r="BK208" s="50">
        <f t="shared" si="26"/>
        <v>210147.54000000018</v>
      </c>
      <c r="BL208" s="50">
        <f t="shared" si="26"/>
        <v>10174525.000000004</v>
      </c>
      <c r="BM208" s="50">
        <f t="shared" si="26"/>
        <v>9828644.0000000019</v>
      </c>
      <c r="BN208" s="50">
        <f t="shared" si="26"/>
        <v>873548.99999999977</v>
      </c>
      <c r="BO208" s="50">
        <f t="shared" si="26"/>
        <v>0</v>
      </c>
      <c r="BP208" s="50">
        <f t="shared" si="26"/>
        <v>6016757.9999999991</v>
      </c>
      <c r="BQ208" s="50">
        <f t="shared" si="26"/>
        <v>5771599.9999999981</v>
      </c>
      <c r="BR208" s="50">
        <f t="shared" si="26"/>
        <v>491878.99999999971</v>
      </c>
      <c r="BS208" s="50">
        <f t="shared" si="26"/>
        <v>0</v>
      </c>
      <c r="BT208" s="71">
        <f t="shared" si="26"/>
        <v>28894943.433770142</v>
      </c>
      <c r="BU208" s="71">
        <f t="shared" si="26"/>
        <v>28935915.241467983</v>
      </c>
      <c r="BV208" s="97">
        <f t="shared" si="26"/>
        <v>1050752.9700000007</v>
      </c>
      <c r="BW208" s="50">
        <f t="shared" si="26"/>
        <v>0</v>
      </c>
      <c r="BX208" s="50">
        <f>SUM(BX207)</f>
        <v>93768</v>
      </c>
      <c r="BY208" s="50">
        <f>SUM(BY207)</f>
        <v>93768</v>
      </c>
      <c r="BZ208" s="50">
        <f>SUM(BZ207)</f>
        <v>0</v>
      </c>
      <c r="CA208" s="50">
        <f t="shared" si="26"/>
        <v>0</v>
      </c>
      <c r="CB208" s="50">
        <f t="shared" si="26"/>
        <v>886759.99999999953</v>
      </c>
      <c r="CC208" s="50">
        <f t="shared" si="26"/>
        <v>839664.99999999977</v>
      </c>
      <c r="CD208" s="71">
        <f t="shared" si="26"/>
        <v>82998.477636140728</v>
      </c>
      <c r="CE208" s="50">
        <f t="shared" si="26"/>
        <v>0</v>
      </c>
      <c r="CF208" s="50">
        <f t="shared" si="26"/>
        <v>28</v>
      </c>
      <c r="CG208" s="50">
        <f t="shared" si="26"/>
        <v>28</v>
      </c>
      <c r="CH208" s="50">
        <f t="shared" si="26"/>
        <v>0</v>
      </c>
      <c r="CI208" s="50">
        <f t="shared" si="26"/>
        <v>36754.339999999997</v>
      </c>
      <c r="CJ208" s="50">
        <f>SUM(CJ13:CJ206)</f>
        <v>284</v>
      </c>
      <c r="CK208" s="50">
        <f>SUM(CK13:CK206)</f>
        <v>6064576.1700000009</v>
      </c>
      <c r="CL208" s="50">
        <f>SUM(CL13:CL206)</f>
        <v>3364215.7399999998</v>
      </c>
      <c r="CM208" s="47"/>
      <c r="CN208" s="47"/>
      <c r="CO208" s="47"/>
      <c r="CP208" s="47"/>
    </row>
    <row r="209" spans="1:94" s="44" customFormat="1" ht="15">
      <c r="A209" s="48" t="s">
        <v>43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13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5"/>
      <c r="CN209" s="45"/>
      <c r="CO209" s="45"/>
      <c r="CP209" s="45"/>
    </row>
    <row r="210" spans="1:94" s="33" customFormat="1">
      <c r="A210" s="37"/>
      <c r="B210" s="37" t="s">
        <v>30</v>
      </c>
      <c r="C210" s="37"/>
      <c r="D210" s="37"/>
      <c r="E210" s="37"/>
      <c r="F210" s="37"/>
      <c r="G210" s="37"/>
      <c r="H210" s="37"/>
      <c r="I210" s="34"/>
      <c r="J210" s="37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73"/>
      <c r="BN210" s="37"/>
      <c r="BO210" s="37"/>
      <c r="BP210" s="37"/>
      <c r="BQ210" s="37"/>
      <c r="BR210" s="37"/>
      <c r="BS210" s="37"/>
      <c r="BT210" s="37"/>
      <c r="BU210" s="37"/>
      <c r="BV210" s="3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5"/>
      <c r="CN210" s="35"/>
      <c r="CO210" s="35"/>
      <c r="CP210" s="35"/>
    </row>
    <row r="211" spans="1:94" s="40" customFormat="1">
      <c r="A211" s="25">
        <v>1</v>
      </c>
      <c r="B211" s="34" t="s">
        <v>274</v>
      </c>
      <c r="C211" s="34"/>
      <c r="D211" s="34"/>
      <c r="E211" s="34"/>
      <c r="F211" s="34"/>
      <c r="G211" s="34"/>
      <c r="H211" s="34">
        <v>0</v>
      </c>
      <c r="I211" s="34"/>
      <c r="J211" s="34"/>
      <c r="K211" s="70">
        <v>0</v>
      </c>
      <c r="L211" s="70"/>
      <c r="M211" s="70">
        <f>SUM(N211:P211)</f>
        <v>122286.59</v>
      </c>
      <c r="N211" s="70">
        <v>66184.509999999995</v>
      </c>
      <c r="O211" s="70">
        <v>32680.799999999999</v>
      </c>
      <c r="P211" s="70">
        <v>23421.279999999999</v>
      </c>
      <c r="Q211" s="70">
        <v>101009.15</v>
      </c>
      <c r="R211" s="70">
        <f t="shared" ref="R211:R220" si="27">SUM(Q211)</f>
        <v>101009.15</v>
      </c>
      <c r="S211" s="70"/>
      <c r="T211" s="70"/>
      <c r="U211" s="70"/>
      <c r="V211" s="70"/>
      <c r="W211" s="70"/>
      <c r="X211" s="70">
        <v>9700</v>
      </c>
      <c r="Y211" s="70"/>
      <c r="Z211" s="70">
        <f>SUM(K211+M211-Q211)</f>
        <v>21277.440000000002</v>
      </c>
      <c r="AA211" s="67">
        <v>801</v>
      </c>
      <c r="AB211" s="82">
        <f>SUM(AC211:AG211)</f>
        <v>20.28</v>
      </c>
      <c r="AC211" s="82">
        <v>1.88</v>
      </c>
      <c r="AD211" s="82">
        <v>2.97</v>
      </c>
      <c r="AE211" s="82">
        <v>7.99</v>
      </c>
      <c r="AF211" s="82">
        <v>3.44</v>
      </c>
      <c r="AG211" s="82">
        <v>4</v>
      </c>
      <c r="AH211" s="34">
        <v>5</v>
      </c>
      <c r="AI211" s="34">
        <v>5</v>
      </c>
      <c r="AJ211" s="34">
        <v>0</v>
      </c>
      <c r="AK211" s="34">
        <v>9050.35</v>
      </c>
      <c r="AL211" s="34"/>
      <c r="AM211" s="34"/>
      <c r="AN211" s="34">
        <v>0</v>
      </c>
      <c r="AO211" s="34"/>
      <c r="AP211" s="34"/>
      <c r="AQ211" s="34">
        <v>19968.900000000001</v>
      </c>
      <c r="AR211" s="82">
        <f>SUM(AS211)/39.02</f>
        <v>713.07124551512038</v>
      </c>
      <c r="AS211" s="34">
        <v>27824.04</v>
      </c>
      <c r="AT211" s="34">
        <v>16219.3</v>
      </c>
      <c r="AU211" s="34">
        <v>11604.74</v>
      </c>
      <c r="AV211" s="82">
        <f>SUM(AW211)/28</f>
        <v>686.25428571428563</v>
      </c>
      <c r="AW211" s="34">
        <v>19215.12</v>
      </c>
      <c r="AX211" s="34">
        <v>11175.36</v>
      </c>
      <c r="AY211" s="34">
        <v>8039.77</v>
      </c>
      <c r="AZ211" s="34">
        <v>0</v>
      </c>
      <c r="BA211" s="34">
        <v>0</v>
      </c>
      <c r="BB211" s="34">
        <v>0</v>
      </c>
      <c r="BC211" s="34">
        <v>0</v>
      </c>
      <c r="BD211" s="34"/>
      <c r="BE211" s="34"/>
      <c r="BF211" s="34"/>
      <c r="BG211" s="34"/>
      <c r="BH211" s="82">
        <f>SUM(BI211)/77.46</f>
        <v>11.918151303898787</v>
      </c>
      <c r="BI211" s="34">
        <v>923.18</v>
      </c>
      <c r="BJ211" s="34">
        <v>598.79</v>
      </c>
      <c r="BK211" s="34">
        <v>324.39</v>
      </c>
      <c r="BL211" s="70">
        <f>SUM(BL220)/AS220*AS211</f>
        <v>25908.650291714661</v>
      </c>
      <c r="BM211" s="70">
        <f>SUM(BM221)/AT221*AT211</f>
        <v>16507.661958020257</v>
      </c>
      <c r="BN211" s="69">
        <f>SUM(BN241)/(BM242-BM240)*BM211</f>
        <v>944.8424665093064</v>
      </c>
      <c r="BO211" s="34"/>
      <c r="BP211" s="70">
        <f>SUM(BP220)/AW220*AW211</f>
        <v>21119.97249899415</v>
      </c>
      <c r="BQ211" s="70">
        <f>SUM(BQ220)/AX220*AX211</f>
        <v>13296.668257035872</v>
      </c>
      <c r="BR211" s="69">
        <f t="shared" ref="BR211:BR220" si="28">SUM(BQ211)*0.01363143</f>
        <v>181.25260257900649</v>
      </c>
      <c r="BS211" s="34"/>
      <c r="BT211" s="34"/>
      <c r="BU211" s="34"/>
      <c r="BV211" s="92"/>
      <c r="BW211" s="34"/>
      <c r="BX211" s="34"/>
      <c r="BY211" s="34"/>
      <c r="BZ211" s="34"/>
      <c r="CA211" s="34"/>
      <c r="CB211" s="69">
        <f>SUM(BI211)</f>
        <v>923.18</v>
      </c>
      <c r="CC211" s="69">
        <f t="shared" ref="CC211:CC220" si="29">SUM(CB211)</f>
        <v>923.18</v>
      </c>
      <c r="CD211" s="25">
        <v>0</v>
      </c>
      <c r="CE211" s="34"/>
      <c r="CF211" s="34"/>
      <c r="CG211" s="34"/>
      <c r="CH211" s="34"/>
      <c r="CI211" s="34"/>
      <c r="CJ211" s="34"/>
      <c r="CK211" s="34"/>
      <c r="CL211" s="34"/>
      <c r="CM211" s="83"/>
      <c r="CN211" s="83"/>
      <c r="CO211" s="83"/>
      <c r="CP211" s="83"/>
    </row>
    <row r="212" spans="1:94">
      <c r="A212" s="25">
        <v>2</v>
      </c>
      <c r="B212" s="25" t="s">
        <v>31</v>
      </c>
      <c r="C212" s="25"/>
      <c r="D212" s="25"/>
      <c r="E212" s="58">
        <v>42370</v>
      </c>
      <c r="F212" s="58">
        <v>42735</v>
      </c>
      <c r="G212" s="34" t="s">
        <v>278</v>
      </c>
      <c r="H212" s="25">
        <v>22700</v>
      </c>
      <c r="I212" s="34"/>
      <c r="J212" s="25"/>
      <c r="K212" s="69">
        <v>572.54999999999995</v>
      </c>
      <c r="L212" s="69"/>
      <c r="M212" s="69">
        <f>SUM(N212:P212)</f>
        <v>76815.48</v>
      </c>
      <c r="N212" s="69">
        <v>30362.76</v>
      </c>
      <c r="O212" s="69">
        <v>26449.919999999998</v>
      </c>
      <c r="P212" s="69">
        <v>20002.8</v>
      </c>
      <c r="Q212" s="69">
        <v>70952.03</v>
      </c>
      <c r="R212" s="69">
        <f t="shared" si="27"/>
        <v>70952.03</v>
      </c>
      <c r="S212" s="69"/>
      <c r="T212" s="69"/>
      <c r="U212" s="69"/>
      <c r="V212" s="69"/>
      <c r="W212" s="69"/>
      <c r="X212" s="69">
        <v>23900</v>
      </c>
      <c r="Y212" s="69"/>
      <c r="Z212" s="69">
        <f>SUM(K212+M212-Q212)</f>
        <v>6436</v>
      </c>
      <c r="AA212" s="25">
        <v>459.2</v>
      </c>
      <c r="AB212" s="60">
        <f t="shared" ref="AB212:AB220" si="30">SUM(AC212:AG212)</f>
        <v>15.67</v>
      </c>
      <c r="AC212" s="60">
        <v>0</v>
      </c>
      <c r="AD212" s="25">
        <v>3.08</v>
      </c>
      <c r="AE212" s="25">
        <v>4.7699999999999996</v>
      </c>
      <c r="AF212" s="25">
        <v>3.82</v>
      </c>
      <c r="AG212" s="60">
        <v>4</v>
      </c>
      <c r="AH212" s="25"/>
      <c r="AI212" s="25"/>
      <c r="AJ212" s="25"/>
      <c r="AK212" s="25"/>
      <c r="AL212" s="25"/>
      <c r="AM212" s="25">
        <v>-377.57</v>
      </c>
      <c r="AN212" s="25">
        <v>0</v>
      </c>
      <c r="AO212" s="25"/>
      <c r="AP212" s="25"/>
      <c r="AQ212" s="25">
        <v>3311.08</v>
      </c>
      <c r="AR212" s="25">
        <v>790.46</v>
      </c>
      <c r="AS212" s="25">
        <v>29702.9</v>
      </c>
      <c r="AT212" s="25">
        <v>27568.16</v>
      </c>
      <c r="AU212" s="25">
        <v>1896.28</v>
      </c>
      <c r="AV212" s="25">
        <v>786.86800000000005</v>
      </c>
      <c r="AW212" s="25">
        <v>19388.28</v>
      </c>
      <c r="AX212" s="25">
        <v>17926.59</v>
      </c>
      <c r="AY212" s="25">
        <v>1322.58</v>
      </c>
      <c r="AZ212" s="25">
        <v>0</v>
      </c>
      <c r="BA212" s="25">
        <v>0</v>
      </c>
      <c r="BB212" s="25">
        <v>0</v>
      </c>
      <c r="BC212" s="25">
        <v>0</v>
      </c>
      <c r="BD212" s="25"/>
      <c r="BE212" s="25"/>
      <c r="BF212" s="25"/>
      <c r="BG212" s="25"/>
      <c r="BH212" s="25">
        <v>20.404</v>
      </c>
      <c r="BI212" s="25">
        <v>1580.55</v>
      </c>
      <c r="BJ212" s="25">
        <v>1488.33</v>
      </c>
      <c r="BK212" s="25">
        <v>92.22</v>
      </c>
      <c r="BL212" s="69">
        <f>SUM(BL221)/AS221*AS212</f>
        <v>27658.170731129318</v>
      </c>
      <c r="BM212" s="69">
        <f>SUM(BM221)/AT221*AT212</f>
        <v>28058.292656564448</v>
      </c>
      <c r="BN212" s="69">
        <f>SUM(BN241)/(BM242-BM240)*BM212</f>
        <v>1605.9613110012885</v>
      </c>
      <c r="BO212" s="25"/>
      <c r="BP212" s="69">
        <f>SUM(BP221)/AW221*AW212</f>
        <v>21310.29836934655</v>
      </c>
      <c r="BQ212" s="69">
        <f>SUM(BQ221)/AX221*AX212</f>
        <v>21329.417594591734</v>
      </c>
      <c r="BR212" s="69">
        <f t="shared" si="28"/>
        <v>290.75046288144563</v>
      </c>
      <c r="BS212" s="25"/>
      <c r="BT212" s="25"/>
      <c r="BU212" s="25"/>
      <c r="BV212" s="93"/>
      <c r="BW212" s="25"/>
      <c r="BX212" s="25"/>
      <c r="BY212" s="25"/>
      <c r="BZ212" s="25"/>
      <c r="CA212" s="25"/>
      <c r="CB212" s="69">
        <f t="shared" ref="CB212:CB220" si="31">SUM(BI212)</f>
        <v>1580.55</v>
      </c>
      <c r="CC212" s="69">
        <f t="shared" si="29"/>
        <v>1580.55</v>
      </c>
      <c r="CD212" s="25">
        <v>0</v>
      </c>
      <c r="CE212" s="25"/>
      <c r="CF212" s="25"/>
      <c r="CG212" s="25"/>
      <c r="CH212" s="25"/>
      <c r="CI212" s="25"/>
      <c r="CJ212" s="25"/>
      <c r="CK212" s="25"/>
      <c r="CL212" s="25"/>
    </row>
    <row r="213" spans="1:94">
      <c r="A213" s="25">
        <v>3</v>
      </c>
      <c r="B213" s="25" t="s">
        <v>7</v>
      </c>
      <c r="C213" s="25"/>
      <c r="D213" s="25"/>
      <c r="E213" s="58">
        <v>42370</v>
      </c>
      <c r="F213" s="58">
        <v>42735</v>
      </c>
      <c r="G213" s="34" t="s">
        <v>273</v>
      </c>
      <c r="H213" s="25">
        <v>800</v>
      </c>
      <c r="I213" s="34"/>
      <c r="J213" s="25"/>
      <c r="K213" s="69">
        <v>2544.62</v>
      </c>
      <c r="L213" s="69"/>
      <c r="M213" s="69">
        <f>SUM(N213:P213)</f>
        <v>83874.720000000001</v>
      </c>
      <c r="N213" s="69">
        <v>33153.120000000003</v>
      </c>
      <c r="O213" s="69">
        <v>28880.639999999999</v>
      </c>
      <c r="P213" s="69">
        <v>21840.959999999999</v>
      </c>
      <c r="Q213" s="69">
        <v>71356.639999999999</v>
      </c>
      <c r="R213" s="69">
        <f t="shared" si="27"/>
        <v>71356.639999999999</v>
      </c>
      <c r="S213" s="69"/>
      <c r="T213" s="69"/>
      <c r="U213" s="69"/>
      <c r="V213" s="69"/>
      <c r="W213" s="69"/>
      <c r="X213" s="69">
        <v>25200</v>
      </c>
      <c r="Y213" s="69"/>
      <c r="Z213" s="69">
        <f>SUM(K213+M213-Q213)</f>
        <v>15062.699999999997</v>
      </c>
      <c r="AA213" s="25">
        <v>501.4</v>
      </c>
      <c r="AB213" s="60">
        <f t="shared" si="30"/>
        <v>15.17</v>
      </c>
      <c r="AC213" s="60">
        <v>0</v>
      </c>
      <c r="AD213" s="25">
        <v>3.08</v>
      </c>
      <c r="AE213" s="25">
        <v>4.2699999999999996</v>
      </c>
      <c r="AF213" s="25">
        <v>3.82</v>
      </c>
      <c r="AG213" s="60">
        <v>4</v>
      </c>
      <c r="AH213" s="25"/>
      <c r="AI213" s="25"/>
      <c r="AJ213" s="25"/>
      <c r="AK213" s="25"/>
      <c r="AL213" s="25"/>
      <c r="AM213" s="25"/>
      <c r="AN213" s="25">
        <v>1737.81</v>
      </c>
      <c r="AO213" s="25"/>
      <c r="AP213" s="25"/>
      <c r="AQ213" s="25">
        <v>13542.27</v>
      </c>
      <c r="AR213" s="25">
        <v>648.12</v>
      </c>
      <c r="AS213" s="25">
        <v>24437.33</v>
      </c>
      <c r="AT213" s="25">
        <v>17504.990000000002</v>
      </c>
      <c r="AU213" s="25">
        <v>8029.91</v>
      </c>
      <c r="AV213" s="25">
        <v>645.79100000000005</v>
      </c>
      <c r="AW213" s="25">
        <v>16106.26</v>
      </c>
      <c r="AX213" s="25">
        <v>11506.33</v>
      </c>
      <c r="AY213" s="25">
        <v>5240.17</v>
      </c>
      <c r="AZ213" s="25">
        <v>0</v>
      </c>
      <c r="BA213" s="25">
        <v>0</v>
      </c>
      <c r="BB213" s="25">
        <v>0</v>
      </c>
      <c r="BC213" s="25">
        <v>0</v>
      </c>
      <c r="BD213" s="25"/>
      <c r="BE213" s="25"/>
      <c r="BF213" s="25"/>
      <c r="BG213" s="25"/>
      <c r="BH213" s="25">
        <v>16.416</v>
      </c>
      <c r="BI213" s="25">
        <v>1271.76</v>
      </c>
      <c r="BJ213" s="25">
        <v>999.57</v>
      </c>
      <c r="BK213" s="25">
        <v>272.19</v>
      </c>
      <c r="BL213" s="69">
        <f>SUM(BL221)/AS221*AS213</f>
        <v>22755.07931390364</v>
      </c>
      <c r="BM213" s="69">
        <f>SUM(BM221)/AT221*AT213</f>
        <v>17816.210163109692</v>
      </c>
      <c r="BN213" s="69">
        <f>SUM(BN241)/(BM242-BM240)*BM213</f>
        <v>1019.7393184552196</v>
      </c>
      <c r="BO213" s="25"/>
      <c r="BP213" s="69">
        <f>SUM(BP221)/AW221*AW213</f>
        <v>17702.921879314286</v>
      </c>
      <c r="BQ213" s="69">
        <f>SUM(BQ221)/AX221*AX213</f>
        <v>13690.463024545032</v>
      </c>
      <c r="BR213" s="69">
        <f t="shared" si="28"/>
        <v>186.62058838667389</v>
      </c>
      <c r="BS213" s="25"/>
      <c r="BT213" s="25"/>
      <c r="BU213" s="25"/>
      <c r="BV213" s="93"/>
      <c r="BW213" s="25"/>
      <c r="BX213" s="25"/>
      <c r="BY213" s="25"/>
      <c r="BZ213" s="25"/>
      <c r="CA213" s="25"/>
      <c r="CB213" s="69">
        <f t="shared" si="31"/>
        <v>1271.76</v>
      </c>
      <c r="CC213" s="69">
        <f t="shared" si="29"/>
        <v>1271.76</v>
      </c>
      <c r="CD213" s="25">
        <v>0</v>
      </c>
      <c r="CE213" s="25"/>
      <c r="CF213" s="25"/>
      <c r="CG213" s="25"/>
      <c r="CH213" s="25"/>
      <c r="CI213" s="25"/>
      <c r="CJ213" s="25"/>
      <c r="CK213" s="25"/>
      <c r="CL213" s="25"/>
    </row>
    <row r="214" spans="1:94">
      <c r="A214" s="25">
        <v>4</v>
      </c>
      <c r="B214" s="25" t="s">
        <v>8</v>
      </c>
      <c r="C214" s="25"/>
      <c r="D214" s="25"/>
      <c r="E214" s="58">
        <v>42370</v>
      </c>
      <c r="F214" s="58">
        <v>42735</v>
      </c>
      <c r="G214" s="34" t="s">
        <v>273</v>
      </c>
      <c r="H214" s="25">
        <v>8400</v>
      </c>
      <c r="I214" s="34"/>
      <c r="J214" s="25"/>
      <c r="K214" s="69">
        <v>7278.86</v>
      </c>
      <c r="L214" s="69"/>
      <c r="M214" s="69">
        <f>SUM(N214:P214)</f>
        <v>124992</v>
      </c>
      <c r="N214" s="69">
        <v>49405.32</v>
      </c>
      <c r="O214" s="69">
        <v>43038.720000000001</v>
      </c>
      <c r="P214" s="69">
        <v>32547.96</v>
      </c>
      <c r="Q214" s="69">
        <v>123385.81</v>
      </c>
      <c r="R214" s="69">
        <f>SUM(Q214)</f>
        <v>123385.81</v>
      </c>
      <c r="S214" s="69"/>
      <c r="T214" s="69"/>
      <c r="U214" s="69"/>
      <c r="V214" s="69"/>
      <c r="W214" s="69"/>
      <c r="X214" s="69">
        <v>124400</v>
      </c>
      <c r="Y214" s="69"/>
      <c r="Z214" s="69">
        <f>SUM(K214+M214-Q214)</f>
        <v>8885.0499999999884</v>
      </c>
      <c r="AA214" s="25">
        <v>747.2</v>
      </c>
      <c r="AB214" s="60">
        <f t="shared" si="30"/>
        <v>15.18</v>
      </c>
      <c r="AC214" s="60">
        <v>0</v>
      </c>
      <c r="AD214" s="25">
        <v>3.08</v>
      </c>
      <c r="AE214" s="25">
        <v>4.28</v>
      </c>
      <c r="AF214" s="25">
        <v>3.82</v>
      </c>
      <c r="AG214" s="60">
        <v>4</v>
      </c>
      <c r="AH214" s="25"/>
      <c r="AI214" s="25"/>
      <c r="AJ214" s="25"/>
      <c r="AK214" s="25"/>
      <c r="AL214" s="25"/>
      <c r="AM214" s="25"/>
      <c r="AN214" s="25">
        <v>3953.12</v>
      </c>
      <c r="AO214" s="25"/>
      <c r="AP214" s="25"/>
      <c r="AQ214" s="25">
        <v>7388.22</v>
      </c>
      <c r="AR214" s="25">
        <v>981.46</v>
      </c>
      <c r="AS214" s="25">
        <v>36787.43</v>
      </c>
      <c r="AT214" s="25">
        <v>35249.129999999997</v>
      </c>
      <c r="AU214" s="25">
        <v>4035.02</v>
      </c>
      <c r="AV214" s="25">
        <v>977.89499999999998</v>
      </c>
      <c r="AW214" s="25">
        <v>23883.7</v>
      </c>
      <c r="AX214" s="25">
        <v>22491.57</v>
      </c>
      <c r="AY214" s="25">
        <v>2848.53</v>
      </c>
      <c r="AZ214" s="25">
        <v>0</v>
      </c>
      <c r="BA214" s="25">
        <v>0</v>
      </c>
      <c r="BB214" s="25">
        <v>0</v>
      </c>
      <c r="BC214" s="25">
        <v>0</v>
      </c>
      <c r="BD214" s="25"/>
      <c r="BE214" s="25"/>
      <c r="BF214" s="25"/>
      <c r="BG214" s="25"/>
      <c r="BH214" s="25">
        <v>26.753</v>
      </c>
      <c r="BI214" s="25">
        <v>2072.5</v>
      </c>
      <c r="BJ214" s="25">
        <v>1567.83</v>
      </c>
      <c r="BK214" s="25">
        <v>504.67</v>
      </c>
      <c r="BL214" s="69">
        <f>SUM(BL221)/AS221*AS214</f>
        <v>34255.006066729802</v>
      </c>
      <c r="BM214" s="69">
        <f>SUM(BM221)/AT221*AT214</f>
        <v>35875.822159668453</v>
      </c>
      <c r="BN214" s="69">
        <f>SUM(BN241)/(BM242-BM240)*BM214</f>
        <v>2053.4101306164375</v>
      </c>
      <c r="BO214" s="25"/>
      <c r="BP214" s="69">
        <f>SUM(BP221)/AW221*AW214</f>
        <v>26251.362842086161</v>
      </c>
      <c r="BQ214" s="69">
        <f>SUM(BQ221)/AX221*AX214</f>
        <v>26760.922678992021</v>
      </c>
      <c r="BR214" s="69">
        <f t="shared" si="28"/>
        <v>364.78964423409218</v>
      </c>
      <c r="BS214" s="25"/>
      <c r="BT214" s="25"/>
      <c r="BU214" s="25"/>
      <c r="BV214" s="93"/>
      <c r="BW214" s="25"/>
      <c r="BX214" s="25"/>
      <c r="BY214" s="25"/>
      <c r="BZ214" s="25"/>
      <c r="CA214" s="25"/>
      <c r="CB214" s="69">
        <f t="shared" si="31"/>
        <v>2072.5</v>
      </c>
      <c r="CC214" s="69">
        <f t="shared" si="29"/>
        <v>2072.5</v>
      </c>
      <c r="CD214" s="25">
        <v>0</v>
      </c>
      <c r="CE214" s="25"/>
      <c r="CF214" s="25"/>
      <c r="CG214" s="25"/>
      <c r="CH214" s="25"/>
      <c r="CI214" s="25"/>
      <c r="CJ214" s="25"/>
      <c r="CK214" s="25"/>
      <c r="CL214" s="25"/>
    </row>
    <row r="215" spans="1:94">
      <c r="A215" s="25">
        <v>5</v>
      </c>
      <c r="B215" s="25" t="s">
        <v>9</v>
      </c>
      <c r="C215" s="25"/>
      <c r="D215" s="25"/>
      <c r="E215" s="58">
        <v>42370</v>
      </c>
      <c r="F215" s="58">
        <v>42735</v>
      </c>
      <c r="G215" s="34" t="s">
        <v>273</v>
      </c>
      <c r="H215" s="25">
        <v>209200</v>
      </c>
      <c r="I215" s="34"/>
      <c r="J215" s="25"/>
      <c r="K215" s="69">
        <v>24577.200000000001</v>
      </c>
      <c r="L215" s="69"/>
      <c r="M215" s="69">
        <f t="shared" ref="M215:M220" si="32">SUM(N215:P215)</f>
        <v>218468.58000000002</v>
      </c>
      <c r="N215" s="69">
        <v>86353.74</v>
      </c>
      <c r="O215" s="69">
        <v>75225.600000000006</v>
      </c>
      <c r="P215" s="69">
        <v>56889.24</v>
      </c>
      <c r="Q215" s="69">
        <v>212464.16</v>
      </c>
      <c r="R215" s="69">
        <f t="shared" si="27"/>
        <v>212464.16</v>
      </c>
      <c r="S215" s="69"/>
      <c r="T215" s="69"/>
      <c r="U215" s="69"/>
      <c r="V215" s="69"/>
      <c r="W215" s="69"/>
      <c r="X215" s="69">
        <v>10300</v>
      </c>
      <c r="Y215" s="69"/>
      <c r="Z215" s="69">
        <f t="shared" ref="Z215:Z220" si="33">SUM(K215+M215-Q215)</f>
        <v>30581.620000000024</v>
      </c>
      <c r="AA215" s="25">
        <v>1306</v>
      </c>
      <c r="AB215" s="60">
        <f t="shared" si="30"/>
        <v>15.35</v>
      </c>
      <c r="AC215" s="60">
        <v>0</v>
      </c>
      <c r="AD215" s="25">
        <v>3.08</v>
      </c>
      <c r="AE215" s="25">
        <v>4.45</v>
      </c>
      <c r="AF215" s="25">
        <v>3.82</v>
      </c>
      <c r="AG215" s="60">
        <v>4</v>
      </c>
      <c r="AH215" s="25"/>
      <c r="AI215" s="25"/>
      <c r="AJ215" s="25"/>
      <c r="AK215" s="25"/>
      <c r="AL215" s="25"/>
      <c r="AM215" s="25"/>
      <c r="AN215" s="25">
        <v>21469.15</v>
      </c>
      <c r="AO215" s="25"/>
      <c r="AP215" s="25"/>
      <c r="AQ215" s="25">
        <v>18817.37</v>
      </c>
      <c r="AR215" s="25">
        <v>2258.71</v>
      </c>
      <c r="AS215" s="25">
        <v>85579.89</v>
      </c>
      <c r="AT215" s="25">
        <v>88705.65</v>
      </c>
      <c r="AU215" s="25">
        <v>10439.9</v>
      </c>
      <c r="AV215" s="25">
        <v>2251.1219999999998</v>
      </c>
      <c r="AW215" s="25">
        <v>56871.97</v>
      </c>
      <c r="AX215" s="25">
        <v>57255.07</v>
      </c>
      <c r="AY215" s="25">
        <v>7520.39</v>
      </c>
      <c r="AZ215" s="25">
        <v>0</v>
      </c>
      <c r="BA215" s="25">
        <v>0</v>
      </c>
      <c r="BB215" s="25">
        <v>0</v>
      </c>
      <c r="BC215" s="25">
        <v>0</v>
      </c>
      <c r="BD215" s="25"/>
      <c r="BE215" s="25"/>
      <c r="BF215" s="25"/>
      <c r="BG215" s="25"/>
      <c r="BH215" s="25">
        <v>56.524000000000001</v>
      </c>
      <c r="BI215" s="25">
        <v>4378.55</v>
      </c>
      <c r="BJ215" s="25">
        <v>3521.47</v>
      </c>
      <c r="BK215" s="25">
        <v>857.08</v>
      </c>
      <c r="BL215" s="69">
        <f>SUM(BL221)/AS221*AS215</f>
        <v>79688.623291707758</v>
      </c>
      <c r="BM215" s="69">
        <f>SUM(BM221)/AT221*AT215</f>
        <v>90282.742409750077</v>
      </c>
      <c r="BN215" s="69">
        <f>SUM(BN241)/(BM242-BM240)*BM215</f>
        <v>5167.4773349843235</v>
      </c>
      <c r="BO215" s="25"/>
      <c r="BP215" s="69">
        <f>SUM(BP221)/AW221*AW215</f>
        <v>62509.85902578909</v>
      </c>
      <c r="BQ215" s="69">
        <f>SUM(BQ221)/AX221*AX215</f>
        <v>68123.234671936007</v>
      </c>
      <c r="BR215" s="69">
        <f t="shared" si="28"/>
        <v>928.61710480406862</v>
      </c>
      <c r="BS215" s="25"/>
      <c r="BT215" s="25"/>
      <c r="BU215" s="25"/>
      <c r="BV215" s="93"/>
      <c r="BW215" s="25"/>
      <c r="BX215" s="25"/>
      <c r="BY215" s="25"/>
      <c r="BZ215" s="25"/>
      <c r="CA215" s="25"/>
      <c r="CB215" s="69">
        <f t="shared" si="31"/>
        <v>4378.55</v>
      </c>
      <c r="CC215" s="69">
        <f t="shared" si="29"/>
        <v>4378.55</v>
      </c>
      <c r="CD215" s="25">
        <v>0</v>
      </c>
      <c r="CE215" s="25"/>
      <c r="CF215" s="25"/>
      <c r="CG215" s="25"/>
      <c r="CH215" s="25"/>
      <c r="CI215" s="25"/>
      <c r="CJ215" s="25">
        <v>3</v>
      </c>
      <c r="CK215" s="25">
        <v>42629.87</v>
      </c>
      <c r="CL215" s="25">
        <v>43234.7</v>
      </c>
    </row>
    <row r="216" spans="1:94">
      <c r="A216" s="25">
        <v>6</v>
      </c>
      <c r="B216" s="25" t="s">
        <v>10</v>
      </c>
      <c r="C216" s="25"/>
      <c r="D216" s="25"/>
      <c r="E216" s="58">
        <v>42370</v>
      </c>
      <c r="F216" s="58">
        <v>42735</v>
      </c>
      <c r="G216" s="34" t="s">
        <v>273</v>
      </c>
      <c r="H216" s="25">
        <v>109200</v>
      </c>
      <c r="I216" s="34"/>
      <c r="J216" s="25"/>
      <c r="K216" s="69">
        <v>34795.800000000003</v>
      </c>
      <c r="L216" s="69"/>
      <c r="M216" s="69">
        <f t="shared" si="32"/>
        <v>219505.98</v>
      </c>
      <c r="N216" s="69">
        <v>86763.72</v>
      </c>
      <c r="O216" s="69">
        <v>75582.720000000001</v>
      </c>
      <c r="P216" s="69">
        <v>57159.54</v>
      </c>
      <c r="Q216" s="69">
        <v>238131.74</v>
      </c>
      <c r="R216" s="69">
        <f t="shared" si="27"/>
        <v>238131.74</v>
      </c>
      <c r="S216" s="69"/>
      <c r="T216" s="69"/>
      <c r="U216" s="69"/>
      <c r="V216" s="69"/>
      <c r="W216" s="69"/>
      <c r="X216" s="69">
        <v>30100</v>
      </c>
      <c r="Y216" s="69"/>
      <c r="Z216" s="69">
        <f t="shared" si="33"/>
        <v>16170.040000000037</v>
      </c>
      <c r="AA216" s="25">
        <v>1312.2</v>
      </c>
      <c r="AB216" s="60">
        <f t="shared" si="30"/>
        <v>15.38</v>
      </c>
      <c r="AC216" s="60">
        <v>0</v>
      </c>
      <c r="AD216" s="25">
        <v>3.08</v>
      </c>
      <c r="AE216" s="25">
        <v>4.4800000000000004</v>
      </c>
      <c r="AF216" s="25">
        <v>3.82</v>
      </c>
      <c r="AG216" s="60">
        <v>4</v>
      </c>
      <c r="AH216" s="25"/>
      <c r="AI216" s="25"/>
      <c r="AJ216" s="25"/>
      <c r="AK216" s="25"/>
      <c r="AL216" s="25"/>
      <c r="AM216" s="25"/>
      <c r="AN216" s="25">
        <v>41474.589999999997</v>
      </c>
      <c r="AO216" s="25"/>
      <c r="AP216" s="25"/>
      <c r="AQ216" s="25">
        <v>19583.03</v>
      </c>
      <c r="AR216" s="25">
        <v>2595.9499999999998</v>
      </c>
      <c r="AS216" s="25">
        <v>97152.67</v>
      </c>
      <c r="AT216" s="25">
        <v>112474.41</v>
      </c>
      <c r="AU216" s="25">
        <v>11325.78</v>
      </c>
      <c r="AV216" s="25">
        <v>2588.1329999999998</v>
      </c>
      <c r="AW216" s="25">
        <v>62868.56</v>
      </c>
      <c r="AX216" s="25">
        <v>69957.16</v>
      </c>
      <c r="AY216" s="25">
        <v>7738.47</v>
      </c>
      <c r="AZ216" s="25">
        <v>0</v>
      </c>
      <c r="BA216" s="25">
        <v>0</v>
      </c>
      <c r="BB216" s="25">
        <v>0</v>
      </c>
      <c r="BC216" s="25">
        <v>0</v>
      </c>
      <c r="BD216" s="25"/>
      <c r="BE216" s="25"/>
      <c r="BF216" s="25"/>
      <c r="BG216" s="25"/>
      <c r="BH216" s="25">
        <v>59.453000000000003</v>
      </c>
      <c r="BI216" s="25">
        <v>4605.45</v>
      </c>
      <c r="BJ216" s="25">
        <v>4086.67</v>
      </c>
      <c r="BK216" s="25">
        <v>518.78</v>
      </c>
      <c r="BL216" s="69">
        <f>SUM(BL221)/AS221*AS216</f>
        <v>90464.74027266918</v>
      </c>
      <c r="BM216" s="69">
        <f>SUM(BM221)/AT221*AT216</f>
        <v>114474.08576250351</v>
      </c>
      <c r="BN216" s="69">
        <f>SUM(BN241)/(BM242-BM240)*BM216</f>
        <v>6552.1076102901479</v>
      </c>
      <c r="BO216" s="25"/>
      <c r="BP216" s="69">
        <f>SUM(BP221)/AW221*AW216</f>
        <v>69100.908984766356</v>
      </c>
      <c r="BQ216" s="69">
        <f>SUM(BQ221)/AX221*AX216</f>
        <v>83236.437011817034</v>
      </c>
      <c r="BR216" s="69">
        <f t="shared" si="28"/>
        <v>1134.631664575993</v>
      </c>
      <c r="BS216" s="25"/>
      <c r="BT216" s="25"/>
      <c r="BU216" s="25"/>
      <c r="BV216" s="93"/>
      <c r="BW216" s="25"/>
      <c r="BX216" s="25"/>
      <c r="BY216" s="25"/>
      <c r="BZ216" s="25"/>
      <c r="CA216" s="25"/>
      <c r="CB216" s="69">
        <f t="shared" si="31"/>
        <v>4605.45</v>
      </c>
      <c r="CC216" s="69">
        <f t="shared" si="29"/>
        <v>4605.45</v>
      </c>
      <c r="CD216" s="25">
        <v>0</v>
      </c>
      <c r="CE216" s="25"/>
      <c r="CF216" s="25"/>
      <c r="CG216" s="25"/>
      <c r="CH216" s="25"/>
      <c r="CI216" s="25"/>
      <c r="CJ216" s="25">
        <v>2</v>
      </c>
      <c r="CK216" s="25">
        <v>26534.17</v>
      </c>
      <c r="CL216" s="25">
        <v>35794.22</v>
      </c>
    </row>
    <row r="217" spans="1:94">
      <c r="A217" s="25">
        <v>7</v>
      </c>
      <c r="B217" s="25" t="s">
        <v>11</v>
      </c>
      <c r="C217" s="25"/>
      <c r="D217" s="25"/>
      <c r="E217" s="58">
        <v>42370</v>
      </c>
      <c r="F217" s="58">
        <v>42735</v>
      </c>
      <c r="G217" s="34" t="s">
        <v>273</v>
      </c>
      <c r="H217" s="25">
        <v>137300</v>
      </c>
      <c r="I217" s="34"/>
      <c r="J217" s="25"/>
      <c r="K217" s="69">
        <v>13352.3</v>
      </c>
      <c r="L217" s="69"/>
      <c r="M217" s="69">
        <f t="shared" si="32"/>
        <v>218585.7</v>
      </c>
      <c r="N217" s="69">
        <v>86399.7</v>
      </c>
      <c r="O217" s="69">
        <v>75265.919999999998</v>
      </c>
      <c r="P217" s="69">
        <v>56920.08</v>
      </c>
      <c r="Q217" s="69">
        <v>215419.93</v>
      </c>
      <c r="R217" s="69">
        <f t="shared" si="27"/>
        <v>215419.93</v>
      </c>
      <c r="S217" s="69"/>
      <c r="T217" s="69"/>
      <c r="U217" s="69"/>
      <c r="V217" s="69"/>
      <c r="W217" s="69"/>
      <c r="X217" s="69">
        <v>-11100</v>
      </c>
      <c r="Y217" s="69"/>
      <c r="Z217" s="69">
        <f t="shared" si="33"/>
        <v>16518.070000000007</v>
      </c>
      <c r="AA217" s="25">
        <v>1306.7</v>
      </c>
      <c r="AB217" s="60">
        <f t="shared" si="30"/>
        <v>15.36</v>
      </c>
      <c r="AC217" s="60">
        <v>0</v>
      </c>
      <c r="AD217" s="25">
        <v>3.08</v>
      </c>
      <c r="AE217" s="25">
        <v>4.46</v>
      </c>
      <c r="AF217" s="25">
        <v>3.82</v>
      </c>
      <c r="AG217" s="60">
        <v>4</v>
      </c>
      <c r="AH217" s="25"/>
      <c r="AI217" s="25"/>
      <c r="AJ217" s="25"/>
      <c r="AK217" s="25"/>
      <c r="AL217" s="25"/>
      <c r="AM217" s="25"/>
      <c r="AN217" s="25">
        <v>12873.17</v>
      </c>
      <c r="AO217" s="25"/>
      <c r="AP217" s="25"/>
      <c r="AQ217" s="25">
        <v>23243.21</v>
      </c>
      <c r="AR217" s="25">
        <v>3193.02</v>
      </c>
      <c r="AS217" s="25">
        <v>119832.2</v>
      </c>
      <c r="AT217" s="25">
        <v>114670.34</v>
      </c>
      <c r="AU217" s="25">
        <v>13295.68</v>
      </c>
      <c r="AV217" s="25">
        <v>3185.3510000000001</v>
      </c>
      <c r="AW217" s="25">
        <v>78157.759999999995</v>
      </c>
      <c r="AX217" s="25">
        <v>73650.62</v>
      </c>
      <c r="AY217" s="25">
        <v>9246.49</v>
      </c>
      <c r="AZ217" s="25">
        <v>0</v>
      </c>
      <c r="BA217" s="25">
        <v>0</v>
      </c>
      <c r="BB217" s="25">
        <v>0</v>
      </c>
      <c r="BC217" s="25">
        <v>0</v>
      </c>
      <c r="BD217" s="25"/>
      <c r="BE217" s="25"/>
      <c r="BF217" s="25"/>
      <c r="BG217" s="25"/>
      <c r="BH217" s="25">
        <v>57.566000000000003</v>
      </c>
      <c r="BI217" s="25">
        <v>4459.22</v>
      </c>
      <c r="BJ217" s="25">
        <v>3758.18</v>
      </c>
      <c r="BK217" s="25">
        <v>701.04</v>
      </c>
      <c r="BL217" s="69">
        <f>SUM(BL221)/AS221*AS217</f>
        <v>111583.025451617</v>
      </c>
      <c r="BM217" s="69">
        <f>SUM(BM221)/AT221*AT217</f>
        <v>116709.0570697409</v>
      </c>
      <c r="BN217" s="69">
        <f>SUM(BN241)/(BM242-BM240)*BM217</f>
        <v>6680.0297720037715</v>
      </c>
      <c r="BO217" s="25"/>
      <c r="BP217" s="69">
        <f>SUM(BP221)/AW221*AW217</f>
        <v>85905.773254759013</v>
      </c>
      <c r="BQ217" s="69">
        <f>SUM(BQ221)/AX221*AX217</f>
        <v>87630.990058934229</v>
      </c>
      <c r="BR217" s="69">
        <f t="shared" si="28"/>
        <v>1194.5357068190579</v>
      </c>
      <c r="BS217" s="25"/>
      <c r="BT217" s="25"/>
      <c r="BU217" s="25"/>
      <c r="BV217" s="93"/>
      <c r="BW217" s="25"/>
      <c r="BX217" s="25"/>
      <c r="BY217" s="25"/>
      <c r="BZ217" s="25"/>
      <c r="CA217" s="25"/>
      <c r="CB217" s="69">
        <f t="shared" si="31"/>
        <v>4459.22</v>
      </c>
      <c r="CC217" s="69">
        <f t="shared" si="29"/>
        <v>4459.22</v>
      </c>
      <c r="CD217" s="25">
        <v>0</v>
      </c>
      <c r="CE217" s="25"/>
      <c r="CF217" s="25"/>
      <c r="CG217" s="25"/>
      <c r="CH217" s="25"/>
      <c r="CI217" s="25"/>
      <c r="CJ217" s="25">
        <v>1</v>
      </c>
      <c r="CK217" s="25">
        <v>7617.28</v>
      </c>
      <c r="CL217" s="25">
        <v>7020</v>
      </c>
    </row>
    <row r="218" spans="1:94">
      <c r="A218" s="25">
        <v>8</v>
      </c>
      <c r="B218" s="25" t="s">
        <v>32</v>
      </c>
      <c r="C218" s="25"/>
      <c r="D218" s="25"/>
      <c r="E218" s="58">
        <v>42370</v>
      </c>
      <c r="F218" s="58">
        <v>42735</v>
      </c>
      <c r="G218" s="34" t="s">
        <v>273</v>
      </c>
      <c r="H218" s="25">
        <v>51300</v>
      </c>
      <c r="I218" s="34"/>
      <c r="J218" s="25"/>
      <c r="K218" s="69">
        <v>13280.65</v>
      </c>
      <c r="L218" s="69"/>
      <c r="M218" s="69">
        <f t="shared" si="32"/>
        <v>45434.400000000001</v>
      </c>
      <c r="N218" s="69">
        <v>16917.3</v>
      </c>
      <c r="O218" s="69">
        <v>16185.6</v>
      </c>
      <c r="P218" s="69">
        <v>12331.5</v>
      </c>
      <c r="Q218" s="69">
        <v>49788.01</v>
      </c>
      <c r="R218" s="69">
        <f t="shared" si="27"/>
        <v>49788.01</v>
      </c>
      <c r="S218" s="69"/>
      <c r="T218" s="69"/>
      <c r="U218" s="69"/>
      <c r="V218" s="69"/>
      <c r="W218" s="69"/>
      <c r="X218" s="69">
        <v>25400</v>
      </c>
      <c r="Y218" s="69"/>
      <c r="Z218" s="69">
        <f t="shared" si="33"/>
        <v>8927.0400000000009</v>
      </c>
      <c r="AA218" s="25">
        <v>320.89999999999998</v>
      </c>
      <c r="AB218" s="60">
        <f t="shared" si="30"/>
        <v>15</v>
      </c>
      <c r="AC218" s="60">
        <v>0</v>
      </c>
      <c r="AD218" s="25">
        <v>2.52</v>
      </c>
      <c r="AE218" s="25">
        <v>4.66</v>
      </c>
      <c r="AF218" s="25">
        <v>3.82</v>
      </c>
      <c r="AG218" s="60">
        <v>4</v>
      </c>
      <c r="AH218" s="25"/>
      <c r="AI218" s="25"/>
      <c r="AJ218" s="25"/>
      <c r="AK218" s="25"/>
      <c r="AL218" s="25"/>
      <c r="AM218" s="25"/>
      <c r="AN218" s="25">
        <v>8982.66</v>
      </c>
      <c r="AO218" s="25"/>
      <c r="AP218" s="25"/>
      <c r="AQ218" s="25">
        <v>4600.96</v>
      </c>
      <c r="AR218" s="25">
        <v>623.08000000000004</v>
      </c>
      <c r="AS218" s="25">
        <v>23413.37</v>
      </c>
      <c r="AT218" s="25">
        <v>26908.83</v>
      </c>
      <c r="AU218" s="25">
        <v>2392.88</v>
      </c>
      <c r="AV218" s="25">
        <v>621.07000000000005</v>
      </c>
      <c r="AW218" s="25">
        <v>15305.63</v>
      </c>
      <c r="AX218" s="25">
        <v>16711.080000000002</v>
      </c>
      <c r="AY218" s="25">
        <v>1688.87</v>
      </c>
      <c r="AZ218" s="25">
        <v>0</v>
      </c>
      <c r="BA218" s="25">
        <v>0</v>
      </c>
      <c r="BB218" s="25">
        <v>0</v>
      </c>
      <c r="BC218" s="25">
        <v>0</v>
      </c>
      <c r="BD218" s="25"/>
      <c r="BE218" s="25"/>
      <c r="BF218" s="25"/>
      <c r="BG218" s="25"/>
      <c r="BH218" s="25">
        <v>22.571999999999999</v>
      </c>
      <c r="BI218" s="25">
        <v>1748.58</v>
      </c>
      <c r="BJ218" s="25">
        <v>1229.3699999999999</v>
      </c>
      <c r="BK218" s="25">
        <v>519.21</v>
      </c>
      <c r="BL218" s="69">
        <f>SUM(BL221)/AS221*AS218</f>
        <v>21801.608087126213</v>
      </c>
      <c r="BM218" s="69">
        <f>SUM(BM221)/AT221*AT218</f>
        <v>27387.240468197411</v>
      </c>
      <c r="BN218" s="69">
        <f>SUM(BN241)/(BM242-BM240)*BM218</f>
        <v>1567.5525644189097</v>
      </c>
      <c r="BO218" s="25"/>
      <c r="BP218" s="69">
        <f>SUM(BP221)/AW221*AW218</f>
        <v>16822.923025189531</v>
      </c>
      <c r="BQ218" s="69">
        <f>SUM(BQ221)/AX221*AX218</f>
        <v>19883.179331742962</v>
      </c>
      <c r="BR218" s="69">
        <f t="shared" si="28"/>
        <v>271.03616723810097</v>
      </c>
      <c r="BS218" s="25"/>
      <c r="BT218" s="25"/>
      <c r="BU218" s="25"/>
      <c r="BV218" s="93"/>
      <c r="BW218" s="25"/>
      <c r="BX218" s="25"/>
      <c r="BY218" s="25"/>
      <c r="BZ218" s="25"/>
      <c r="CA218" s="25"/>
      <c r="CB218" s="69">
        <f t="shared" si="31"/>
        <v>1748.58</v>
      </c>
      <c r="CC218" s="69">
        <f t="shared" si="29"/>
        <v>1748.58</v>
      </c>
      <c r="CD218" s="25">
        <v>0</v>
      </c>
      <c r="CE218" s="25"/>
      <c r="CF218" s="25"/>
      <c r="CG218" s="25"/>
      <c r="CH218" s="25"/>
      <c r="CI218" s="25"/>
      <c r="CJ218" s="25">
        <v>1</v>
      </c>
      <c r="CK218" s="25">
        <v>7293.18</v>
      </c>
      <c r="CL218" s="25">
        <v>13728.52</v>
      </c>
    </row>
    <row r="219" spans="1:94">
      <c r="A219" s="25">
        <v>9</v>
      </c>
      <c r="B219" s="25" t="s">
        <v>33</v>
      </c>
      <c r="C219" s="25"/>
      <c r="D219" s="25"/>
      <c r="E219" s="58">
        <v>42370</v>
      </c>
      <c r="F219" s="58">
        <v>42735</v>
      </c>
      <c r="G219" s="34" t="s">
        <v>273</v>
      </c>
      <c r="H219" s="25">
        <v>24100</v>
      </c>
      <c r="I219" s="34"/>
      <c r="J219" s="25"/>
      <c r="K219" s="69">
        <v>1165.3499999999999</v>
      </c>
      <c r="L219" s="69"/>
      <c r="M219" s="69">
        <f t="shared" si="32"/>
        <v>65640.899999999994</v>
      </c>
      <c r="N219" s="69">
        <v>25945.8</v>
      </c>
      <c r="O219" s="69">
        <v>22602.240000000002</v>
      </c>
      <c r="P219" s="69">
        <v>17092.86</v>
      </c>
      <c r="Q219" s="69">
        <v>64210.36</v>
      </c>
      <c r="R219" s="69">
        <f t="shared" si="27"/>
        <v>64210.36</v>
      </c>
      <c r="S219" s="69"/>
      <c r="T219" s="69"/>
      <c r="U219" s="69"/>
      <c r="V219" s="69"/>
      <c r="W219" s="69"/>
      <c r="X219" s="69">
        <v>39100</v>
      </c>
      <c r="Y219" s="69"/>
      <c r="Z219" s="69">
        <f t="shared" si="33"/>
        <v>2595.8899999999994</v>
      </c>
      <c r="AA219" s="25">
        <v>392.4</v>
      </c>
      <c r="AB219" s="60">
        <f t="shared" si="30"/>
        <v>15.22</v>
      </c>
      <c r="AC219" s="60">
        <v>0</v>
      </c>
      <c r="AD219" s="25">
        <v>3.08</v>
      </c>
      <c r="AE219" s="25">
        <v>4.32</v>
      </c>
      <c r="AF219" s="25">
        <v>3.82</v>
      </c>
      <c r="AG219" s="60">
        <v>4</v>
      </c>
      <c r="AH219" s="25"/>
      <c r="AI219" s="25"/>
      <c r="AJ219" s="25"/>
      <c r="AK219" s="25"/>
      <c r="AL219" s="25"/>
      <c r="AM219" s="25"/>
      <c r="AN219" s="25">
        <v>718.29</v>
      </c>
      <c r="AO219" s="25"/>
      <c r="AP219" s="25"/>
      <c r="AQ219" s="25">
        <v>1477.77</v>
      </c>
      <c r="AR219" s="25">
        <v>583.66999999999996</v>
      </c>
      <c r="AS219" s="25">
        <v>21892.83</v>
      </c>
      <c r="AT219" s="25">
        <v>21563.98</v>
      </c>
      <c r="AU219" s="25">
        <v>809.51</v>
      </c>
      <c r="AV219" s="25">
        <v>581.70500000000004</v>
      </c>
      <c r="AW219" s="25">
        <v>14243.56</v>
      </c>
      <c r="AX219" s="25">
        <v>13939.94</v>
      </c>
      <c r="AY219" s="25">
        <v>568.25</v>
      </c>
      <c r="AZ219" s="25">
        <v>0</v>
      </c>
      <c r="BA219" s="25">
        <v>0</v>
      </c>
      <c r="BB219" s="25">
        <v>0</v>
      </c>
      <c r="BC219" s="25">
        <v>0</v>
      </c>
      <c r="BD219" s="25"/>
      <c r="BE219" s="25"/>
      <c r="BF219" s="25"/>
      <c r="BG219" s="25"/>
      <c r="BH219" s="25">
        <v>13.337999999999999</v>
      </c>
      <c r="BI219" s="25">
        <v>1033.26</v>
      </c>
      <c r="BJ219" s="25">
        <v>933.25</v>
      </c>
      <c r="BK219" s="25">
        <v>100.01</v>
      </c>
      <c r="BL219" s="69">
        <f>SUM(BL221)/AS221*AS219</f>
        <v>20385.741120482846</v>
      </c>
      <c r="BM219" s="69">
        <f>SUM(BM221)/AT221*AT219</f>
        <v>21947.36470189895</v>
      </c>
      <c r="BN219" s="69">
        <f>SUM(BN241)/(BM242-BM240)*BM219</f>
        <v>1256.1925638564767</v>
      </c>
      <c r="BO219" s="25"/>
      <c r="BP219" s="69">
        <f>SUM(BP221)/AW221*AW219</f>
        <v>15655.566839435462</v>
      </c>
      <c r="BQ219" s="69">
        <f>SUM(BQ221)/AX221*AX219</f>
        <v>16586.021184372104</v>
      </c>
      <c r="BR219" s="69">
        <f t="shared" si="28"/>
        <v>226.09118675328543</v>
      </c>
      <c r="BS219" s="25"/>
      <c r="BT219" s="25"/>
      <c r="BU219" s="25"/>
      <c r="BV219" s="93"/>
      <c r="BW219" s="25"/>
      <c r="BX219" s="25"/>
      <c r="BY219" s="25"/>
      <c r="BZ219" s="25"/>
      <c r="CA219" s="25"/>
      <c r="CB219" s="69">
        <f t="shared" si="31"/>
        <v>1033.26</v>
      </c>
      <c r="CC219" s="69">
        <f t="shared" si="29"/>
        <v>1033.26</v>
      </c>
      <c r="CD219" s="25">
        <v>0</v>
      </c>
      <c r="CE219" s="25"/>
      <c r="CF219" s="25"/>
      <c r="CG219" s="25"/>
      <c r="CH219" s="25"/>
      <c r="CI219" s="25"/>
      <c r="CJ219" s="25"/>
      <c r="CK219" s="25"/>
      <c r="CL219" s="25"/>
    </row>
    <row r="220" spans="1:94">
      <c r="A220" s="26">
        <v>10</v>
      </c>
      <c r="B220" s="25" t="s">
        <v>34</v>
      </c>
      <c r="C220" s="25"/>
      <c r="D220" s="25"/>
      <c r="E220" s="58">
        <v>42370</v>
      </c>
      <c r="F220" s="58">
        <v>42735</v>
      </c>
      <c r="G220" s="34" t="s">
        <v>273</v>
      </c>
      <c r="H220" s="25">
        <v>-500</v>
      </c>
      <c r="I220" s="34"/>
      <c r="J220" s="25"/>
      <c r="K220" s="69">
        <v>4962.55</v>
      </c>
      <c r="L220" s="69"/>
      <c r="M220" s="69">
        <f t="shared" si="32"/>
        <v>125878.68</v>
      </c>
      <c r="N220" s="69">
        <v>49755.72</v>
      </c>
      <c r="O220" s="69">
        <v>43344</v>
      </c>
      <c r="P220" s="69">
        <v>32778.959999999999</v>
      </c>
      <c r="Q220" s="69">
        <v>124007.92</v>
      </c>
      <c r="R220" s="69">
        <f t="shared" si="27"/>
        <v>124007.92</v>
      </c>
      <c r="S220" s="69"/>
      <c r="T220" s="69"/>
      <c r="U220" s="69"/>
      <c r="V220" s="69"/>
      <c r="W220" s="69"/>
      <c r="X220" s="69">
        <v>31100</v>
      </c>
      <c r="Y220" s="69"/>
      <c r="Z220" s="69">
        <f t="shared" si="33"/>
        <v>6833.3099999999977</v>
      </c>
      <c r="AA220" s="25">
        <v>752.5</v>
      </c>
      <c r="AB220" s="60">
        <f t="shared" si="30"/>
        <v>15.25</v>
      </c>
      <c r="AC220" s="60">
        <v>0</v>
      </c>
      <c r="AD220" s="25">
        <v>3.08</v>
      </c>
      <c r="AE220" s="25">
        <v>4.3499999999999996</v>
      </c>
      <c r="AF220" s="25">
        <v>3.82</v>
      </c>
      <c r="AG220" s="60">
        <v>4</v>
      </c>
      <c r="AH220" s="25"/>
      <c r="AI220" s="25"/>
      <c r="AJ220" s="25"/>
      <c r="AK220" s="25"/>
      <c r="AL220" s="25"/>
      <c r="AM220" s="25"/>
      <c r="AN220" s="25">
        <v>6448.47</v>
      </c>
      <c r="AO220" s="25"/>
      <c r="AP220" s="25"/>
      <c r="AQ220" s="25">
        <v>6533.88</v>
      </c>
      <c r="AR220" s="25">
        <v>921.59</v>
      </c>
      <c r="AS220" s="25">
        <v>35149.86</v>
      </c>
      <c r="AT220" s="25">
        <v>35480.33</v>
      </c>
      <c r="AU220" s="25">
        <v>3743.63</v>
      </c>
      <c r="AV220" s="25">
        <v>917.68</v>
      </c>
      <c r="AW220" s="25">
        <v>23532.560000000001</v>
      </c>
      <c r="AX220" s="25">
        <v>23299.88</v>
      </c>
      <c r="AY220" s="25">
        <v>2607.0500000000002</v>
      </c>
      <c r="AZ220" s="25">
        <v>0</v>
      </c>
      <c r="BA220" s="25">
        <v>0</v>
      </c>
      <c r="BB220" s="25">
        <v>0</v>
      </c>
      <c r="BC220" s="25">
        <v>0</v>
      </c>
      <c r="BD220" s="25"/>
      <c r="BE220" s="25"/>
      <c r="BF220" s="25"/>
      <c r="BG220" s="25"/>
      <c r="BH220" s="25">
        <v>24.216000000000001</v>
      </c>
      <c r="BI220" s="25">
        <v>1875.89</v>
      </c>
      <c r="BJ220" s="25">
        <v>1692.69</v>
      </c>
      <c r="BK220" s="25">
        <v>183.2</v>
      </c>
      <c r="BL220" s="69">
        <f>SUM(BL221)/AS221*AS220</f>
        <v>32730.165372919586</v>
      </c>
      <c r="BM220" s="69">
        <f>SUM(BM221)/AT221*AT220</f>
        <v>36111.132650546257</v>
      </c>
      <c r="BN220" s="69">
        <f>SUM(BN241)/(BM242-BM240)*BM220</f>
        <v>2066.8785033733971</v>
      </c>
      <c r="BO220" s="25"/>
      <c r="BP220" s="69">
        <f>SUM(BP221)/AW221*AW220</f>
        <v>25865.413280319342</v>
      </c>
      <c r="BQ220" s="69">
        <f>SUM(BQ221)/AX221*AX220</f>
        <v>27722.66618603293</v>
      </c>
      <c r="BR220" s="69">
        <f t="shared" si="28"/>
        <v>377.89958352827483</v>
      </c>
      <c r="BS220" s="25"/>
      <c r="BT220" s="25"/>
      <c r="BU220" s="25"/>
      <c r="BV220" s="93"/>
      <c r="BW220" s="25"/>
      <c r="BX220" s="25"/>
      <c r="BY220" s="25"/>
      <c r="BZ220" s="25"/>
      <c r="CA220" s="25"/>
      <c r="CB220" s="69">
        <f t="shared" si="31"/>
        <v>1875.89</v>
      </c>
      <c r="CC220" s="69">
        <f t="shared" si="29"/>
        <v>1875.89</v>
      </c>
      <c r="CD220" s="25">
        <v>0</v>
      </c>
      <c r="CE220" s="25"/>
      <c r="CF220" s="25"/>
      <c r="CG220" s="25"/>
      <c r="CH220" s="25"/>
      <c r="CI220" s="25"/>
      <c r="CJ220" s="25">
        <v>1</v>
      </c>
      <c r="CK220" s="25">
        <v>9874.25</v>
      </c>
      <c r="CL220" s="25">
        <v>9874.25</v>
      </c>
    </row>
    <row r="221" spans="1:94" s="33" customFormat="1" hidden="1">
      <c r="A221" s="37"/>
      <c r="B221" s="37"/>
      <c r="C221" s="37"/>
      <c r="D221" s="37"/>
      <c r="E221" s="81"/>
      <c r="F221" s="81"/>
      <c r="G221" s="37"/>
      <c r="H221" s="37"/>
      <c r="I221" s="37"/>
      <c r="J221" s="37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37"/>
      <c r="AB221" s="76"/>
      <c r="AC221" s="76"/>
      <c r="AD221" s="37"/>
      <c r="AE221" s="37"/>
      <c r="AF221" s="37"/>
      <c r="AG221" s="76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>
        <f>SUM(AR211:AR220)</f>
        <v>13309.13124551512</v>
      </c>
      <c r="AS221" s="37">
        <f t="shared" ref="AS221:BK221" si="34">SUM(AS211:AS220)</f>
        <v>501772.52</v>
      </c>
      <c r="AT221" s="37">
        <f t="shared" si="34"/>
        <v>496345.12</v>
      </c>
      <c r="AU221" s="37">
        <f t="shared" si="34"/>
        <v>67573.33</v>
      </c>
      <c r="AV221" s="37">
        <f t="shared" si="34"/>
        <v>13241.869285714285</v>
      </c>
      <c r="AW221" s="37">
        <f t="shared" si="34"/>
        <v>329573.40000000002</v>
      </c>
      <c r="AX221" s="37">
        <f t="shared" si="34"/>
        <v>317913.60000000003</v>
      </c>
      <c r="AY221" s="37">
        <f t="shared" si="34"/>
        <v>46820.570000000007</v>
      </c>
      <c r="AZ221" s="37">
        <f t="shared" si="34"/>
        <v>0</v>
      </c>
      <c r="BA221" s="37">
        <f t="shared" si="34"/>
        <v>0</v>
      </c>
      <c r="BB221" s="37">
        <f t="shared" si="34"/>
        <v>0</v>
      </c>
      <c r="BC221" s="37">
        <f t="shared" si="34"/>
        <v>0</v>
      </c>
      <c r="BD221" s="37">
        <f t="shared" si="34"/>
        <v>0</v>
      </c>
      <c r="BE221" s="37">
        <f t="shared" si="34"/>
        <v>0</v>
      </c>
      <c r="BF221" s="37">
        <f t="shared" si="34"/>
        <v>0</v>
      </c>
      <c r="BG221" s="37">
        <f t="shared" si="34"/>
        <v>0</v>
      </c>
      <c r="BH221" s="37">
        <f t="shared" si="34"/>
        <v>309.16015130389883</v>
      </c>
      <c r="BI221" s="37">
        <f t="shared" si="34"/>
        <v>23948.94</v>
      </c>
      <c r="BJ221" s="37">
        <f t="shared" si="34"/>
        <v>19876.149999999998</v>
      </c>
      <c r="BK221" s="37">
        <f t="shared" si="34"/>
        <v>4072.79</v>
      </c>
      <c r="BL221" s="37">
        <v>467230.81</v>
      </c>
      <c r="BM221" s="73">
        <v>505169.61</v>
      </c>
      <c r="BN221" s="73">
        <f>SUM(BN211:BN220)</f>
        <v>28914.191575509278</v>
      </c>
      <c r="BO221" s="37"/>
      <c r="BP221" s="37">
        <v>362245</v>
      </c>
      <c r="BQ221" s="37">
        <v>378260</v>
      </c>
      <c r="BR221" s="37"/>
      <c r="BS221" s="37"/>
      <c r="BT221" s="37"/>
      <c r="BU221" s="37"/>
      <c r="BV221" s="3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5"/>
      <c r="CN221" s="35"/>
      <c r="CO221" s="35"/>
      <c r="CP221" s="35"/>
    </row>
    <row r="222" spans="1:94" s="33" customFormat="1">
      <c r="A222" s="37">
        <f>SUM(A220)</f>
        <v>10</v>
      </c>
      <c r="B222" s="37" t="s">
        <v>334</v>
      </c>
      <c r="C222" s="37"/>
      <c r="D222" s="37"/>
      <c r="E222" s="37"/>
      <c r="F222" s="37"/>
      <c r="G222" s="37"/>
      <c r="H222" s="37">
        <f>SUM(H212:H220)</f>
        <v>562500</v>
      </c>
      <c r="I222" s="73">
        <f>SUM(I212:I220)</f>
        <v>0</v>
      </c>
      <c r="J222" s="37"/>
      <c r="K222" s="73">
        <f>SUM(K212:K220)</f>
        <v>102529.88</v>
      </c>
      <c r="L222" s="73"/>
      <c r="M222" s="73">
        <f t="shared" ref="M222:Z222" si="35">SUM(M212:M220)</f>
        <v>1179196.44</v>
      </c>
      <c r="N222" s="73">
        <f t="shared" si="35"/>
        <v>465057.18000000005</v>
      </c>
      <c r="O222" s="73">
        <f t="shared" si="35"/>
        <v>406575.35999999999</v>
      </c>
      <c r="P222" s="73">
        <f t="shared" si="35"/>
        <v>307563.90000000002</v>
      </c>
      <c r="Q222" s="73">
        <f t="shared" si="35"/>
        <v>1169716.6000000001</v>
      </c>
      <c r="R222" s="73">
        <f t="shared" si="35"/>
        <v>1169716.6000000001</v>
      </c>
      <c r="S222" s="73">
        <f t="shared" si="35"/>
        <v>0</v>
      </c>
      <c r="T222" s="73">
        <f t="shared" si="35"/>
        <v>0</v>
      </c>
      <c r="U222" s="73">
        <f t="shared" si="35"/>
        <v>0</v>
      </c>
      <c r="V222" s="73">
        <f t="shared" si="35"/>
        <v>0</v>
      </c>
      <c r="W222" s="73">
        <f t="shared" si="35"/>
        <v>0</v>
      </c>
      <c r="X222" s="73">
        <f t="shared" si="35"/>
        <v>298400</v>
      </c>
      <c r="Y222" s="73">
        <f t="shared" si="35"/>
        <v>0</v>
      </c>
      <c r="Z222" s="73">
        <f t="shared" si="35"/>
        <v>112009.72000000004</v>
      </c>
      <c r="AA222" s="37">
        <f>SUM(AA211:AA220)</f>
        <v>7899.4999999999991</v>
      </c>
      <c r="AB222" s="76"/>
      <c r="AC222" s="76"/>
      <c r="AD222" s="37"/>
      <c r="AE222" s="37"/>
      <c r="AF222" s="37"/>
      <c r="AG222" s="37"/>
      <c r="AH222" s="73">
        <f t="shared" ref="AH222:AN222" si="36">SUM(AH211:AH220)</f>
        <v>5</v>
      </c>
      <c r="AI222" s="73">
        <f t="shared" si="36"/>
        <v>5</v>
      </c>
      <c r="AJ222" s="73">
        <f t="shared" si="36"/>
        <v>0</v>
      </c>
      <c r="AK222" s="73">
        <f t="shared" si="36"/>
        <v>9050.35</v>
      </c>
      <c r="AL222" s="73">
        <f t="shared" si="36"/>
        <v>0</v>
      </c>
      <c r="AM222" s="73">
        <f t="shared" si="36"/>
        <v>-377.57</v>
      </c>
      <c r="AN222" s="73">
        <f t="shared" si="36"/>
        <v>97657.26</v>
      </c>
      <c r="AO222" s="73">
        <f>SUM(AO212:AO220)</f>
        <v>0</v>
      </c>
      <c r="AP222" s="73">
        <f>SUM(AP212:AP220)</f>
        <v>0</v>
      </c>
      <c r="AQ222" s="73">
        <f>SUM(AQ211:AQ220)</f>
        <v>118466.69</v>
      </c>
      <c r="AR222" s="76">
        <f>SUM(AR211:AR220)</f>
        <v>13309.13124551512</v>
      </c>
      <c r="AS222" s="37">
        <f t="shared" ref="AS222:BK222" si="37">SUM(AS211:AS220)</f>
        <v>501772.52</v>
      </c>
      <c r="AT222" s="37">
        <f t="shared" si="37"/>
        <v>496345.12</v>
      </c>
      <c r="AU222" s="37">
        <f t="shared" si="37"/>
        <v>67573.33</v>
      </c>
      <c r="AV222" s="37">
        <f t="shared" si="37"/>
        <v>13241.869285714285</v>
      </c>
      <c r="AW222" s="37">
        <f t="shared" si="37"/>
        <v>329573.40000000002</v>
      </c>
      <c r="AX222" s="37">
        <f t="shared" si="37"/>
        <v>317913.60000000003</v>
      </c>
      <c r="AY222" s="37">
        <f t="shared" si="37"/>
        <v>46820.570000000007</v>
      </c>
      <c r="AZ222" s="37">
        <f t="shared" si="37"/>
        <v>0</v>
      </c>
      <c r="BA222" s="37">
        <f t="shared" si="37"/>
        <v>0</v>
      </c>
      <c r="BB222" s="37">
        <f t="shared" si="37"/>
        <v>0</v>
      </c>
      <c r="BC222" s="37">
        <f t="shared" si="37"/>
        <v>0</v>
      </c>
      <c r="BD222" s="37">
        <f t="shared" si="37"/>
        <v>0</v>
      </c>
      <c r="BE222" s="37">
        <f t="shared" si="37"/>
        <v>0</v>
      </c>
      <c r="BF222" s="37">
        <f t="shared" si="37"/>
        <v>0</v>
      </c>
      <c r="BG222" s="37">
        <f t="shared" si="37"/>
        <v>0</v>
      </c>
      <c r="BH222" s="37">
        <f t="shared" si="37"/>
        <v>309.16015130389883</v>
      </c>
      <c r="BI222" s="37">
        <f t="shared" si="37"/>
        <v>23948.94</v>
      </c>
      <c r="BJ222" s="37">
        <f t="shared" si="37"/>
        <v>19876.149999999998</v>
      </c>
      <c r="BK222" s="37">
        <f t="shared" si="37"/>
        <v>4072.79</v>
      </c>
      <c r="BL222" s="73">
        <f>SUM(BL211:BL220)</f>
        <v>467230.81</v>
      </c>
      <c r="BM222" s="73">
        <f>SUM(BM211:BM220)</f>
        <v>505169.60999999993</v>
      </c>
      <c r="BN222" s="73">
        <f>SUM(BN211:BN220)</f>
        <v>28914.191575509278</v>
      </c>
      <c r="BO222" s="73">
        <f>SUM(BO212:BO220)</f>
        <v>0</v>
      </c>
      <c r="BP222" s="73">
        <f>SUM(BP211:BP220)</f>
        <v>362245</v>
      </c>
      <c r="BQ222" s="73">
        <f>SUM(BQ211:BQ220)</f>
        <v>378260</v>
      </c>
      <c r="BR222" s="73">
        <f>SUM(BR211:BR220)</f>
        <v>5156.2247117999987</v>
      </c>
      <c r="BS222" s="73">
        <f t="shared" ref="BS222:CL222" si="38">SUM(BS212:BS220)</f>
        <v>0</v>
      </c>
      <c r="BT222" s="73">
        <f t="shared" si="38"/>
        <v>0</v>
      </c>
      <c r="BU222" s="73">
        <f t="shared" si="38"/>
        <v>0</v>
      </c>
      <c r="BV222" s="88">
        <f t="shared" si="38"/>
        <v>0</v>
      </c>
      <c r="BW222" s="73">
        <f t="shared" si="38"/>
        <v>0</v>
      </c>
      <c r="BX222" s="73">
        <f t="shared" si="38"/>
        <v>0</v>
      </c>
      <c r="BY222" s="73">
        <f t="shared" si="38"/>
        <v>0</v>
      </c>
      <c r="BZ222" s="73">
        <f t="shared" si="38"/>
        <v>0</v>
      </c>
      <c r="CA222" s="73">
        <f t="shared" si="38"/>
        <v>0</v>
      </c>
      <c r="CB222" s="73">
        <f t="shared" si="38"/>
        <v>23025.759999999998</v>
      </c>
      <c r="CC222" s="73">
        <f t="shared" si="38"/>
        <v>23025.759999999998</v>
      </c>
      <c r="CD222" s="73">
        <f t="shared" si="38"/>
        <v>0</v>
      </c>
      <c r="CE222" s="73">
        <f t="shared" si="38"/>
        <v>0</v>
      </c>
      <c r="CF222" s="73">
        <f t="shared" si="38"/>
        <v>0</v>
      </c>
      <c r="CG222" s="73">
        <f t="shared" si="38"/>
        <v>0</v>
      </c>
      <c r="CH222" s="73">
        <f t="shared" si="38"/>
        <v>0</v>
      </c>
      <c r="CI222" s="73">
        <f t="shared" si="38"/>
        <v>0</v>
      </c>
      <c r="CJ222" s="73">
        <f t="shared" si="38"/>
        <v>8</v>
      </c>
      <c r="CK222" s="73">
        <f t="shared" si="38"/>
        <v>93948.75</v>
      </c>
      <c r="CL222" s="73">
        <f t="shared" si="38"/>
        <v>109651.69</v>
      </c>
      <c r="CM222" s="35"/>
      <c r="CN222" s="35"/>
      <c r="CO222" s="35"/>
      <c r="CP222" s="35"/>
    </row>
    <row r="223" spans="1:94" s="33" customFormat="1">
      <c r="A223" s="37"/>
      <c r="B223" s="37" t="s">
        <v>35</v>
      </c>
      <c r="C223" s="37"/>
      <c r="D223" s="37"/>
      <c r="E223" s="37"/>
      <c r="F223" s="37"/>
      <c r="G223" s="37"/>
      <c r="H223" s="37"/>
      <c r="I223" s="34"/>
      <c r="J223" s="37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73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5"/>
      <c r="CN223" s="35"/>
      <c r="CO223" s="35"/>
      <c r="CP223" s="35"/>
    </row>
    <row r="224" spans="1:94">
      <c r="A224" s="25">
        <v>1</v>
      </c>
      <c r="B224" s="25" t="s">
        <v>12</v>
      </c>
      <c r="C224" s="25"/>
      <c r="D224" s="25"/>
      <c r="E224" s="58">
        <v>42370</v>
      </c>
      <c r="F224" s="58">
        <v>42735</v>
      </c>
      <c r="G224" s="34" t="s">
        <v>278</v>
      </c>
      <c r="H224" s="25">
        <v>100</v>
      </c>
      <c r="I224" s="34"/>
      <c r="J224" s="25"/>
      <c r="K224" s="69">
        <v>4436.1099999999997</v>
      </c>
      <c r="L224" s="69"/>
      <c r="M224" s="69">
        <f>SUM(N224:P224)</f>
        <v>124825.2</v>
      </c>
      <c r="N224" s="69">
        <v>49339.5</v>
      </c>
      <c r="O224" s="69">
        <v>42981.120000000003</v>
      </c>
      <c r="P224" s="69">
        <v>32504.58</v>
      </c>
      <c r="Q224" s="69">
        <v>119305.67</v>
      </c>
      <c r="R224" s="69">
        <f>SUM(Q224)</f>
        <v>119305.67</v>
      </c>
      <c r="S224" s="69"/>
      <c r="T224" s="69"/>
      <c r="U224" s="69"/>
      <c r="V224" s="69"/>
      <c r="W224" s="69"/>
      <c r="X224" s="69">
        <v>-4200</v>
      </c>
      <c r="Y224" s="69"/>
      <c r="Z224" s="69">
        <f>SUM(K224+M224-Q224)</f>
        <v>9955.64</v>
      </c>
      <c r="AA224" s="25">
        <v>224.3</v>
      </c>
      <c r="AB224" s="60">
        <f>SUM(AC224:AG224)</f>
        <v>14.42</v>
      </c>
      <c r="AC224" s="60">
        <v>0</v>
      </c>
      <c r="AD224" s="25">
        <v>3.08</v>
      </c>
      <c r="AE224" s="25">
        <v>3.52</v>
      </c>
      <c r="AF224" s="25">
        <v>3.82</v>
      </c>
      <c r="AG224" s="60">
        <v>4</v>
      </c>
      <c r="AH224" s="25"/>
      <c r="AI224" s="25"/>
      <c r="AJ224" s="25"/>
      <c r="AK224" s="25"/>
      <c r="AL224" s="25"/>
      <c r="AM224" s="25"/>
      <c r="AN224" s="25">
        <v>7389.45</v>
      </c>
      <c r="AO224" s="25"/>
      <c r="AP224" s="25"/>
      <c r="AQ224" s="25">
        <v>10112.4</v>
      </c>
      <c r="AR224" s="25">
        <v>2340.84</v>
      </c>
      <c r="AS224" s="25">
        <v>88121.38</v>
      </c>
      <c r="AT224" s="25">
        <v>87111.47</v>
      </c>
      <c r="AU224" s="25">
        <v>5676.94</v>
      </c>
      <c r="AV224" s="25">
        <v>197.78200000000001</v>
      </c>
      <c r="AW224" s="25">
        <v>4894.2700000000004</v>
      </c>
      <c r="AX224" s="25">
        <v>4811.9399999999996</v>
      </c>
      <c r="AY224" s="25">
        <v>219.31</v>
      </c>
      <c r="AZ224" s="25">
        <v>0</v>
      </c>
      <c r="BA224" s="25">
        <v>0</v>
      </c>
      <c r="BB224" s="25">
        <v>0</v>
      </c>
      <c r="BC224" s="25">
        <v>0</v>
      </c>
      <c r="BD224" s="25"/>
      <c r="BE224" s="25"/>
      <c r="BF224" s="25"/>
      <c r="BG224" s="25"/>
      <c r="BH224" s="25">
        <v>13.337999999999999</v>
      </c>
      <c r="BI224" s="25">
        <v>1033.1400000000001</v>
      </c>
      <c r="BJ224" s="25">
        <v>940.46</v>
      </c>
      <c r="BK224" s="25">
        <v>92.68</v>
      </c>
      <c r="BL224" s="69">
        <f>SUM(AS224)</f>
        <v>88121.38</v>
      </c>
      <c r="BM224" s="69">
        <f>SUM(AT224)</f>
        <v>87111.47</v>
      </c>
      <c r="BN224" s="69">
        <f>SUM(BN241)/(BM242-BM240)*BM224</f>
        <v>4985.9644803340989</v>
      </c>
      <c r="BO224" s="25"/>
      <c r="BP224" s="69">
        <f>SUM(AW224)</f>
        <v>4894.2700000000004</v>
      </c>
      <c r="BQ224" s="25">
        <f>SUM(AX224)</f>
        <v>4811.9399999999996</v>
      </c>
      <c r="BR224" s="69">
        <f>SUM(BQ224)*0.01363143</f>
        <v>65.593623274199999</v>
      </c>
      <c r="BS224" s="25"/>
      <c r="BT224" s="25"/>
      <c r="BU224" s="25"/>
      <c r="BV224" s="93"/>
      <c r="BW224" s="25"/>
      <c r="BX224" s="25"/>
      <c r="BY224" s="25"/>
      <c r="BZ224" s="25"/>
      <c r="CA224" s="25"/>
      <c r="CB224" s="69">
        <f>SUM(BI224)</f>
        <v>1033.1400000000001</v>
      </c>
      <c r="CC224" s="69">
        <f>SUM(CB224)</f>
        <v>1033.1400000000001</v>
      </c>
      <c r="CD224" s="25">
        <v>0</v>
      </c>
      <c r="CE224" s="25"/>
      <c r="CF224" s="25"/>
      <c r="CG224" s="25"/>
      <c r="CH224" s="25"/>
      <c r="CI224" s="25"/>
      <c r="CJ224" s="25"/>
      <c r="CK224" s="25"/>
      <c r="CL224" s="25"/>
    </row>
    <row r="225" spans="1:94">
      <c r="A225" s="25">
        <v>2</v>
      </c>
      <c r="B225" s="25" t="s">
        <v>13</v>
      </c>
      <c r="C225" s="25"/>
      <c r="D225" s="25"/>
      <c r="E225" s="58">
        <v>42370</v>
      </c>
      <c r="F225" s="58">
        <v>42735</v>
      </c>
      <c r="G225" s="34" t="s">
        <v>273</v>
      </c>
      <c r="H225" s="25">
        <v>60800</v>
      </c>
      <c r="I225" s="34"/>
      <c r="J225" s="25"/>
      <c r="K225" s="69">
        <v>803.15</v>
      </c>
      <c r="L225" s="69"/>
      <c r="M225" s="69">
        <f>SUM(N225:P225)</f>
        <v>37520.879999999997</v>
      </c>
      <c r="N225" s="69">
        <v>14830.74</v>
      </c>
      <c r="O225" s="69">
        <v>12919.68</v>
      </c>
      <c r="P225" s="69">
        <v>9770.4599999999991</v>
      </c>
      <c r="Q225" s="69">
        <v>36712.33</v>
      </c>
      <c r="R225" s="69">
        <f>SUM(Q225)</f>
        <v>36712.33</v>
      </c>
      <c r="S225" s="69"/>
      <c r="T225" s="69"/>
      <c r="U225" s="69"/>
      <c r="V225" s="69"/>
      <c r="W225" s="69"/>
      <c r="X225" s="69">
        <v>42400</v>
      </c>
      <c r="Y225" s="69"/>
      <c r="Z225" s="69">
        <f>SUM(K225+M225-Q225)</f>
        <v>1611.6999999999971</v>
      </c>
      <c r="AA225" s="25">
        <v>746.2</v>
      </c>
      <c r="AB225" s="60">
        <f>SUM(AC225:AG225)</f>
        <v>15.15</v>
      </c>
      <c r="AC225" s="60">
        <v>0</v>
      </c>
      <c r="AD225" s="25">
        <v>3.08</v>
      </c>
      <c r="AE225" s="25">
        <v>4.25</v>
      </c>
      <c r="AF225" s="25">
        <v>3.82</v>
      </c>
      <c r="AG225" s="60">
        <v>4</v>
      </c>
      <c r="AH225" s="25"/>
      <c r="AI225" s="25"/>
      <c r="AJ225" s="25"/>
      <c r="AK225" s="25"/>
      <c r="AL225" s="25"/>
      <c r="AM225" s="25"/>
      <c r="AN225" s="25">
        <v>371.81</v>
      </c>
      <c r="AO225" s="25"/>
      <c r="AP225" s="25"/>
      <c r="AQ225" s="25">
        <v>617.61</v>
      </c>
      <c r="AR225" s="25">
        <v>197.78</v>
      </c>
      <c r="AS225" s="25">
        <v>7439.77</v>
      </c>
      <c r="AT225" s="25">
        <v>7368.98</v>
      </c>
      <c r="AU225" s="25">
        <v>305.62</v>
      </c>
      <c r="AV225" s="25">
        <v>2337.4380000000001</v>
      </c>
      <c r="AW225" s="25">
        <v>57879.48</v>
      </c>
      <c r="AX225" s="25">
        <v>56563.4</v>
      </c>
      <c r="AY225" s="25">
        <v>4038.5</v>
      </c>
      <c r="AZ225" s="25">
        <v>0</v>
      </c>
      <c r="BA225" s="25">
        <v>0</v>
      </c>
      <c r="BB225" s="25">
        <v>0</v>
      </c>
      <c r="BC225" s="25">
        <v>0</v>
      </c>
      <c r="BD225" s="25"/>
      <c r="BE225" s="25"/>
      <c r="BF225" s="25"/>
      <c r="BG225" s="25"/>
      <c r="BH225" s="25">
        <v>43.091999999999999</v>
      </c>
      <c r="BI225" s="25">
        <v>3337.98</v>
      </c>
      <c r="BJ225" s="25">
        <v>2941.02</v>
      </c>
      <c r="BK225" s="25">
        <v>396.96</v>
      </c>
      <c r="BL225" s="69">
        <f>SUM(AS225)</f>
        <v>7439.77</v>
      </c>
      <c r="BM225" s="69">
        <f>SUM(AT225)</f>
        <v>7368.98</v>
      </c>
      <c r="BN225" s="69">
        <f>SUM(BN241)/(BM242-BM240)*BM225</f>
        <v>421.77537052574553</v>
      </c>
      <c r="BO225" s="25"/>
      <c r="BP225" s="69">
        <f>SUM(AW225)</f>
        <v>57879.48</v>
      </c>
      <c r="BQ225" s="25">
        <f>SUM(AX225)</f>
        <v>56563.4</v>
      </c>
      <c r="BR225" s="69">
        <f>SUM(BQ225)*0.01363143</f>
        <v>771.04002766200006</v>
      </c>
      <c r="BS225" s="25"/>
      <c r="BT225" s="25"/>
      <c r="BU225" s="25"/>
      <c r="BV225" s="93"/>
      <c r="BW225" s="25"/>
      <c r="BX225" s="25"/>
      <c r="BY225" s="25"/>
      <c r="BZ225" s="25"/>
      <c r="CA225" s="25"/>
      <c r="CB225" s="69">
        <f>SUM(BI225)</f>
        <v>3337.98</v>
      </c>
      <c r="CC225" s="69">
        <f>SUM(CB225)</f>
        <v>3337.98</v>
      </c>
      <c r="CD225" s="25">
        <v>0</v>
      </c>
      <c r="CE225" s="25"/>
      <c r="CF225" s="25"/>
      <c r="CG225" s="25"/>
      <c r="CH225" s="25"/>
      <c r="CI225" s="25"/>
      <c r="CJ225" s="25">
        <v>1</v>
      </c>
      <c r="CK225" s="25">
        <v>8204.4500000000007</v>
      </c>
      <c r="CL225" s="25">
        <v>8204.4500000000007</v>
      </c>
    </row>
    <row r="226" spans="1:94" s="33" customFormat="1">
      <c r="A226" s="37">
        <v>2</v>
      </c>
      <c r="B226" s="37" t="s">
        <v>335</v>
      </c>
      <c r="C226" s="37"/>
      <c r="D226" s="37"/>
      <c r="E226" s="37"/>
      <c r="F226" s="37"/>
      <c r="G226" s="37"/>
      <c r="H226" s="37">
        <f>SUM(H224:H225)</f>
        <v>60900</v>
      </c>
      <c r="I226" s="73">
        <f>SUM(I224:I225)</f>
        <v>0</v>
      </c>
      <c r="J226" s="37"/>
      <c r="K226" s="73">
        <f>SUM(K224:K225)</f>
        <v>5239.2599999999993</v>
      </c>
      <c r="L226" s="73"/>
      <c r="M226" s="73">
        <f t="shared" ref="M226:Z226" si="39">SUM(M224:M225)</f>
        <v>162346.07999999999</v>
      </c>
      <c r="N226" s="73">
        <f t="shared" si="39"/>
        <v>64170.239999999998</v>
      </c>
      <c r="O226" s="73">
        <f t="shared" si="39"/>
        <v>55900.800000000003</v>
      </c>
      <c r="P226" s="73">
        <f t="shared" si="39"/>
        <v>42275.040000000001</v>
      </c>
      <c r="Q226" s="73">
        <f t="shared" si="39"/>
        <v>156018</v>
      </c>
      <c r="R226" s="73">
        <f t="shared" si="39"/>
        <v>156018</v>
      </c>
      <c r="S226" s="73">
        <f t="shared" si="39"/>
        <v>0</v>
      </c>
      <c r="T226" s="73">
        <f t="shared" si="39"/>
        <v>0</v>
      </c>
      <c r="U226" s="73">
        <f t="shared" si="39"/>
        <v>0</v>
      </c>
      <c r="V226" s="73">
        <f t="shared" si="39"/>
        <v>0</v>
      </c>
      <c r="W226" s="73">
        <f t="shared" si="39"/>
        <v>0</v>
      </c>
      <c r="X226" s="73">
        <f t="shared" si="39"/>
        <v>38200</v>
      </c>
      <c r="Y226" s="73">
        <f t="shared" si="39"/>
        <v>0</v>
      </c>
      <c r="Z226" s="73">
        <f t="shared" si="39"/>
        <v>11567.339999999997</v>
      </c>
      <c r="AA226" s="37">
        <f>SUM(AA224:AA225)</f>
        <v>970.5</v>
      </c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73">
        <f t="shared" ref="AL226:CI226" si="40">SUM(AL224:AL225)</f>
        <v>0</v>
      </c>
      <c r="AM226" s="73">
        <f t="shared" si="40"/>
        <v>0</v>
      </c>
      <c r="AN226" s="73">
        <f t="shared" si="40"/>
        <v>7761.26</v>
      </c>
      <c r="AO226" s="73">
        <f t="shared" si="40"/>
        <v>0</v>
      </c>
      <c r="AP226" s="73">
        <f t="shared" si="40"/>
        <v>0</v>
      </c>
      <c r="AQ226" s="73">
        <f t="shared" si="40"/>
        <v>10730.01</v>
      </c>
      <c r="AR226" s="73">
        <f t="shared" si="40"/>
        <v>2538.6200000000003</v>
      </c>
      <c r="AS226" s="73">
        <f t="shared" si="40"/>
        <v>95561.150000000009</v>
      </c>
      <c r="AT226" s="73">
        <f t="shared" si="40"/>
        <v>94480.45</v>
      </c>
      <c r="AU226" s="73">
        <f t="shared" si="40"/>
        <v>5982.5599999999995</v>
      </c>
      <c r="AV226" s="73">
        <f t="shared" si="40"/>
        <v>2535.2200000000003</v>
      </c>
      <c r="AW226" s="73">
        <f t="shared" si="40"/>
        <v>62773.75</v>
      </c>
      <c r="AX226" s="73">
        <f t="shared" si="40"/>
        <v>61375.340000000004</v>
      </c>
      <c r="AY226" s="73">
        <f t="shared" si="40"/>
        <v>4257.8100000000004</v>
      </c>
      <c r="AZ226" s="73">
        <f t="shared" si="40"/>
        <v>0</v>
      </c>
      <c r="BA226" s="73">
        <f t="shared" si="40"/>
        <v>0</v>
      </c>
      <c r="BB226" s="73">
        <f t="shared" si="40"/>
        <v>0</v>
      </c>
      <c r="BC226" s="73">
        <f t="shared" si="40"/>
        <v>0</v>
      </c>
      <c r="BD226" s="73">
        <f t="shared" si="40"/>
        <v>0</v>
      </c>
      <c r="BE226" s="73">
        <f t="shared" si="40"/>
        <v>0</v>
      </c>
      <c r="BF226" s="73">
        <f t="shared" si="40"/>
        <v>0</v>
      </c>
      <c r="BG226" s="73">
        <f t="shared" si="40"/>
        <v>0</v>
      </c>
      <c r="BH226" s="73">
        <f t="shared" si="40"/>
        <v>56.43</v>
      </c>
      <c r="BI226" s="73">
        <f t="shared" si="40"/>
        <v>4371.12</v>
      </c>
      <c r="BJ226" s="73">
        <f t="shared" si="40"/>
        <v>3881.48</v>
      </c>
      <c r="BK226" s="73">
        <f t="shared" si="40"/>
        <v>489.64</v>
      </c>
      <c r="BL226" s="37">
        <f t="shared" si="40"/>
        <v>95561.150000000009</v>
      </c>
      <c r="BM226" s="37">
        <f t="shared" si="40"/>
        <v>94480.45</v>
      </c>
      <c r="BN226" s="73">
        <f t="shared" si="40"/>
        <v>5407.7398508598444</v>
      </c>
      <c r="BO226" s="37">
        <f t="shared" si="40"/>
        <v>0</v>
      </c>
      <c r="BP226" s="37">
        <f>SUM(BP224:BP225)</f>
        <v>62773.75</v>
      </c>
      <c r="BQ226" s="37">
        <f>SUM(BQ224:BQ225)</f>
        <v>61375.340000000004</v>
      </c>
      <c r="BR226" s="73">
        <f>SUM(BR224:BR225)</f>
        <v>836.63365093620007</v>
      </c>
      <c r="BS226" s="37">
        <f t="shared" si="40"/>
        <v>0</v>
      </c>
      <c r="BT226" s="37">
        <f t="shared" si="40"/>
        <v>0</v>
      </c>
      <c r="BU226" s="37">
        <f t="shared" si="40"/>
        <v>0</v>
      </c>
      <c r="BV226" s="3">
        <f t="shared" si="40"/>
        <v>0</v>
      </c>
      <c r="BW226" s="37">
        <f t="shared" si="40"/>
        <v>0</v>
      </c>
      <c r="BX226" s="37">
        <f t="shared" si="40"/>
        <v>0</v>
      </c>
      <c r="BY226" s="37">
        <f t="shared" si="40"/>
        <v>0</v>
      </c>
      <c r="BZ226" s="37">
        <f t="shared" si="40"/>
        <v>0</v>
      </c>
      <c r="CA226" s="37">
        <f t="shared" si="40"/>
        <v>0</v>
      </c>
      <c r="CB226" s="37">
        <f t="shared" si="40"/>
        <v>4371.12</v>
      </c>
      <c r="CC226" s="37">
        <f t="shared" si="40"/>
        <v>4371.12</v>
      </c>
      <c r="CD226" s="37">
        <f t="shared" si="40"/>
        <v>0</v>
      </c>
      <c r="CE226" s="37">
        <f t="shared" si="40"/>
        <v>0</v>
      </c>
      <c r="CF226" s="37">
        <f t="shared" si="40"/>
        <v>0</v>
      </c>
      <c r="CG226" s="37">
        <f t="shared" si="40"/>
        <v>0</v>
      </c>
      <c r="CH226" s="37">
        <f t="shared" si="40"/>
        <v>0</v>
      </c>
      <c r="CI226" s="37">
        <f t="shared" si="40"/>
        <v>0</v>
      </c>
      <c r="CJ226" s="37">
        <f>SUM(CJ224:CJ225)</f>
        <v>1</v>
      </c>
      <c r="CK226" s="37">
        <f>SUM(CK224:CK225)</f>
        <v>8204.4500000000007</v>
      </c>
      <c r="CL226" s="37">
        <f>SUM(CL224:CL225)</f>
        <v>8204.4500000000007</v>
      </c>
      <c r="CM226" s="35"/>
      <c r="CN226" s="35"/>
      <c r="CO226" s="35"/>
      <c r="CP226" s="35"/>
    </row>
    <row r="227" spans="1:94" s="33" customFormat="1">
      <c r="A227" s="37"/>
      <c r="B227" s="37" t="s">
        <v>36</v>
      </c>
      <c r="C227" s="37"/>
      <c r="D227" s="37"/>
      <c r="E227" s="37"/>
      <c r="F227" s="37"/>
      <c r="G227" s="37"/>
      <c r="H227" s="37"/>
      <c r="I227" s="34"/>
      <c r="J227" s="37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5"/>
      <c r="CN227" s="35"/>
      <c r="CO227" s="35"/>
      <c r="CP227" s="35"/>
    </row>
    <row r="228" spans="1:94">
      <c r="A228" s="25">
        <v>1</v>
      </c>
      <c r="B228" s="25" t="s">
        <v>14</v>
      </c>
      <c r="C228" s="25"/>
      <c r="D228" s="25"/>
      <c r="E228" s="58">
        <v>42370</v>
      </c>
      <c r="F228" s="58">
        <v>42735</v>
      </c>
      <c r="G228" s="34" t="s">
        <v>278</v>
      </c>
      <c r="H228" s="25">
        <v>36900</v>
      </c>
      <c r="I228" s="34"/>
      <c r="J228" s="25"/>
      <c r="K228" s="69">
        <v>7261.92</v>
      </c>
      <c r="L228" s="69"/>
      <c r="M228" s="69">
        <f t="shared" ref="M228:M233" si="41">SUM(N228:P228)</f>
        <v>92238.720000000001</v>
      </c>
      <c r="N228" s="69">
        <v>36459.06</v>
      </c>
      <c r="O228" s="69">
        <v>31760.639999999999</v>
      </c>
      <c r="P228" s="69">
        <v>24019.02</v>
      </c>
      <c r="Q228" s="69">
        <v>93884.87</v>
      </c>
      <c r="R228" s="69">
        <f t="shared" ref="R228:R233" si="42">SUM(Q228)</f>
        <v>93884.87</v>
      </c>
      <c r="S228" s="69"/>
      <c r="T228" s="69"/>
      <c r="U228" s="69"/>
      <c r="V228" s="69"/>
      <c r="W228" s="69"/>
      <c r="X228" s="69">
        <v>15800</v>
      </c>
      <c r="Y228" s="69"/>
      <c r="Z228" s="69">
        <f t="shared" ref="Z228:Z233" si="43">SUM(K228+M228-Q228)</f>
        <v>5615.7700000000041</v>
      </c>
      <c r="AA228" s="25">
        <v>551.4</v>
      </c>
      <c r="AB228" s="60">
        <f t="shared" ref="AB228:AB233" si="44">SUM(AC228:AG228)</f>
        <v>15.26</v>
      </c>
      <c r="AC228" s="60">
        <v>0</v>
      </c>
      <c r="AD228" s="25">
        <v>3.08</v>
      </c>
      <c r="AE228" s="25">
        <v>4.3600000000000003</v>
      </c>
      <c r="AF228" s="25">
        <v>3.82</v>
      </c>
      <c r="AG228" s="60">
        <v>4</v>
      </c>
      <c r="AH228" s="25"/>
      <c r="AI228" s="25"/>
      <c r="AJ228" s="25"/>
      <c r="AK228" s="25"/>
      <c r="AL228" s="25"/>
      <c r="AM228" s="25"/>
      <c r="AN228" s="25">
        <v>3708.88</v>
      </c>
      <c r="AO228" s="25"/>
      <c r="AP228" s="25"/>
      <c r="AQ228" s="25">
        <v>2899.88</v>
      </c>
      <c r="AR228" s="25">
        <v>892.92</v>
      </c>
      <c r="AS228" s="25">
        <v>33733.769999999997</v>
      </c>
      <c r="AT228" s="25">
        <v>34512.74</v>
      </c>
      <c r="AU228" s="25">
        <v>1568.07</v>
      </c>
      <c r="AV228" s="25">
        <v>890.03300000000002</v>
      </c>
      <c r="AW228" s="25">
        <v>22352.959999999999</v>
      </c>
      <c r="AX228" s="25">
        <v>22618.15</v>
      </c>
      <c r="AY228" s="25">
        <v>1096.6500000000001</v>
      </c>
      <c r="AZ228" s="25">
        <v>0</v>
      </c>
      <c r="BA228" s="25">
        <v>0</v>
      </c>
      <c r="BB228" s="25">
        <v>0</v>
      </c>
      <c r="BC228" s="25">
        <v>0</v>
      </c>
      <c r="BD228" s="25"/>
      <c r="BE228" s="25"/>
      <c r="BF228" s="25"/>
      <c r="BG228" s="25"/>
      <c r="BH228" s="25">
        <v>26.675999999999998</v>
      </c>
      <c r="BI228" s="25">
        <v>2066.4</v>
      </c>
      <c r="BJ228" s="25">
        <v>1831.24</v>
      </c>
      <c r="BK228" s="25">
        <v>235.16</v>
      </c>
      <c r="BL228" s="69">
        <f t="shared" ref="BL228:BL233" si="45">SUM(AS228)</f>
        <v>33733.769999999997</v>
      </c>
      <c r="BM228" s="69">
        <f t="shared" ref="BM228:BM233" si="46">SUM(AT228)</f>
        <v>34512.74</v>
      </c>
      <c r="BN228" s="69">
        <f>SUM(BN241)/(BM242-BM240)*BM228</f>
        <v>1975.3919404529147</v>
      </c>
      <c r="BO228" s="25"/>
      <c r="BP228" s="69">
        <f t="shared" ref="BP228:BP233" si="47">SUM(AW228)</f>
        <v>22352.959999999999</v>
      </c>
      <c r="BQ228" s="25">
        <f t="shared" ref="BQ228:BQ233" si="48">SUM(AX228)</f>
        <v>22618.15</v>
      </c>
      <c r="BR228" s="69">
        <f t="shared" ref="BR228:BR233" si="49">SUM(BQ228)*0.01363143</f>
        <v>308.31772845450001</v>
      </c>
      <c r="BS228" s="25"/>
      <c r="BT228" s="25"/>
      <c r="BU228" s="25"/>
      <c r="BV228" s="93"/>
      <c r="BW228" s="25"/>
      <c r="BX228" s="25"/>
      <c r="BY228" s="25"/>
      <c r="BZ228" s="25"/>
      <c r="CA228" s="25"/>
      <c r="CB228" s="69">
        <f t="shared" ref="CB228:CB233" si="50">SUM(BI228)</f>
        <v>2066.4</v>
      </c>
      <c r="CC228" s="69">
        <f t="shared" ref="CC228:CC233" si="51">SUM(CB228)</f>
        <v>2066.4</v>
      </c>
      <c r="CD228" s="25">
        <v>0</v>
      </c>
      <c r="CE228" s="25"/>
      <c r="CF228" s="25"/>
      <c r="CG228" s="25"/>
      <c r="CH228" s="25"/>
      <c r="CI228" s="25"/>
      <c r="CJ228" s="25">
        <v>1</v>
      </c>
      <c r="CK228" s="25">
        <v>12973.4</v>
      </c>
      <c r="CL228" s="25">
        <v>12973.4</v>
      </c>
    </row>
    <row r="229" spans="1:94">
      <c r="A229" s="25">
        <v>2</v>
      </c>
      <c r="B229" s="25" t="s">
        <v>15</v>
      </c>
      <c r="C229" s="25"/>
      <c r="D229" s="25"/>
      <c r="E229" s="58">
        <v>42370</v>
      </c>
      <c r="F229" s="58">
        <v>42735</v>
      </c>
      <c r="G229" s="34" t="s">
        <v>273</v>
      </c>
      <c r="H229" s="25">
        <v>48200</v>
      </c>
      <c r="I229" s="34"/>
      <c r="J229" s="25"/>
      <c r="K229" s="69">
        <v>19739.57</v>
      </c>
      <c r="L229" s="69"/>
      <c r="M229" s="69">
        <f t="shared" si="41"/>
        <v>94898.52</v>
      </c>
      <c r="N229" s="69">
        <v>37510.379999999997</v>
      </c>
      <c r="O229" s="69">
        <v>32676.48</v>
      </c>
      <c r="P229" s="69">
        <v>24711.66</v>
      </c>
      <c r="Q229" s="69">
        <v>67907.59</v>
      </c>
      <c r="R229" s="69">
        <f t="shared" si="42"/>
        <v>67907.59</v>
      </c>
      <c r="S229" s="69"/>
      <c r="T229" s="69"/>
      <c r="U229" s="69"/>
      <c r="V229" s="69"/>
      <c r="W229" s="69"/>
      <c r="X229" s="69">
        <v>71800</v>
      </c>
      <c r="Y229" s="69"/>
      <c r="Z229" s="69">
        <f t="shared" si="43"/>
        <v>46730.5</v>
      </c>
      <c r="AA229" s="25">
        <v>567.29999999999995</v>
      </c>
      <c r="AB229" s="60">
        <f>SUM(AC229:AG229)</f>
        <v>15.24</v>
      </c>
      <c r="AC229" s="60">
        <v>0</v>
      </c>
      <c r="AD229" s="25">
        <v>3.08</v>
      </c>
      <c r="AE229" s="25">
        <v>4.34</v>
      </c>
      <c r="AF229" s="25">
        <v>3.82</v>
      </c>
      <c r="AG229" s="60">
        <v>4</v>
      </c>
      <c r="AH229" s="25"/>
      <c r="AI229" s="25"/>
      <c r="AJ229" s="25"/>
      <c r="AK229" s="25"/>
      <c r="AL229" s="25"/>
      <c r="AM229" s="25"/>
      <c r="AN229" s="25">
        <v>27925.360000000001</v>
      </c>
      <c r="AO229" s="25"/>
      <c r="AP229" s="25"/>
      <c r="AQ229" s="25">
        <v>75109.25</v>
      </c>
      <c r="AR229" s="25">
        <v>1506.29</v>
      </c>
      <c r="AS229" s="25">
        <v>56672.1</v>
      </c>
      <c r="AT229" s="25">
        <v>29157.14</v>
      </c>
      <c r="AU229" s="25">
        <v>45365.94</v>
      </c>
      <c r="AV229" s="25">
        <v>1503.3969999999999</v>
      </c>
      <c r="AW229" s="25">
        <v>37108.949999999997</v>
      </c>
      <c r="AX229" s="25">
        <v>18765.5</v>
      </c>
      <c r="AY229" s="25">
        <v>28417.83</v>
      </c>
      <c r="AZ229" s="25">
        <v>0</v>
      </c>
      <c r="BA229" s="25">
        <v>0</v>
      </c>
      <c r="BB229" s="25">
        <v>0</v>
      </c>
      <c r="BC229" s="25">
        <v>0</v>
      </c>
      <c r="BD229" s="25"/>
      <c r="BE229" s="25"/>
      <c r="BF229" s="25"/>
      <c r="BG229" s="25"/>
      <c r="BH229" s="25">
        <v>37.962000000000003</v>
      </c>
      <c r="BI229" s="25">
        <v>2940.6</v>
      </c>
      <c r="BJ229" s="25">
        <v>1615.12</v>
      </c>
      <c r="BK229" s="25">
        <v>1325.48</v>
      </c>
      <c r="BL229" s="69">
        <f t="shared" si="45"/>
        <v>56672.1</v>
      </c>
      <c r="BM229" s="69">
        <f t="shared" si="46"/>
        <v>29157.14</v>
      </c>
      <c r="BN229" s="69">
        <f>SUM(BN241)/(BM242-BM240)*BM229</f>
        <v>1668.8555983285389</v>
      </c>
      <c r="BO229" s="25"/>
      <c r="BP229" s="69">
        <f t="shared" si="47"/>
        <v>37108.949999999997</v>
      </c>
      <c r="BQ229" s="25">
        <f t="shared" si="48"/>
        <v>18765.5</v>
      </c>
      <c r="BR229" s="69">
        <f t="shared" si="49"/>
        <v>255.80059966499999</v>
      </c>
      <c r="BS229" s="25"/>
      <c r="BT229" s="25"/>
      <c r="BU229" s="25"/>
      <c r="BV229" s="93"/>
      <c r="BW229" s="25"/>
      <c r="BX229" s="25"/>
      <c r="BY229" s="25"/>
      <c r="BZ229" s="25"/>
      <c r="CA229" s="25"/>
      <c r="CB229" s="69">
        <f t="shared" si="50"/>
        <v>2940.6</v>
      </c>
      <c r="CC229" s="69">
        <f t="shared" si="51"/>
        <v>2940.6</v>
      </c>
      <c r="CD229" s="25">
        <v>0</v>
      </c>
      <c r="CE229" s="25"/>
      <c r="CF229" s="25"/>
      <c r="CG229" s="25"/>
      <c r="CH229" s="25"/>
      <c r="CI229" s="25"/>
      <c r="CJ229" s="25">
        <v>3</v>
      </c>
      <c r="CK229" s="25">
        <v>66049.84</v>
      </c>
      <c r="CL229" s="25">
        <v>17710.509999999998</v>
      </c>
    </row>
    <row r="230" spans="1:94">
      <c r="A230" s="25">
        <v>3</v>
      </c>
      <c r="B230" s="25" t="s">
        <v>16</v>
      </c>
      <c r="C230" s="25"/>
      <c r="D230" s="25"/>
      <c r="E230" s="58">
        <v>42370</v>
      </c>
      <c r="F230" s="58">
        <v>42735</v>
      </c>
      <c r="G230" s="34" t="s">
        <v>273</v>
      </c>
      <c r="H230" s="25">
        <v>-65700</v>
      </c>
      <c r="I230" s="34"/>
      <c r="J230" s="25"/>
      <c r="K230" s="69">
        <v>9803.2800000000007</v>
      </c>
      <c r="L230" s="69"/>
      <c r="M230" s="69">
        <f t="shared" si="41"/>
        <v>94881.959999999992</v>
      </c>
      <c r="N230" s="69">
        <v>37503.9</v>
      </c>
      <c r="O230" s="69">
        <v>32670.720000000001</v>
      </c>
      <c r="P230" s="69">
        <v>24707.34</v>
      </c>
      <c r="Q230" s="69">
        <v>98378.62</v>
      </c>
      <c r="R230" s="69">
        <f t="shared" si="42"/>
        <v>98378.62</v>
      </c>
      <c r="S230" s="69"/>
      <c r="T230" s="69"/>
      <c r="U230" s="69"/>
      <c r="V230" s="69"/>
      <c r="W230" s="69"/>
      <c r="X230" s="69">
        <v>-36700</v>
      </c>
      <c r="Y230" s="69"/>
      <c r="Z230" s="69">
        <f t="shared" si="43"/>
        <v>6306.6199999999953</v>
      </c>
      <c r="AA230" s="25">
        <v>567.20000000000005</v>
      </c>
      <c r="AB230" s="60">
        <f t="shared" si="44"/>
        <v>15.22</v>
      </c>
      <c r="AC230" s="60">
        <v>0</v>
      </c>
      <c r="AD230" s="25">
        <v>3.08</v>
      </c>
      <c r="AE230" s="25">
        <v>4.32</v>
      </c>
      <c r="AF230" s="25">
        <v>3.82</v>
      </c>
      <c r="AG230" s="60">
        <v>4</v>
      </c>
      <c r="AH230" s="25"/>
      <c r="AI230" s="25"/>
      <c r="AJ230" s="25"/>
      <c r="AK230" s="25"/>
      <c r="AL230" s="25"/>
      <c r="AM230" s="25"/>
      <c r="AN230" s="25">
        <v>7927.58</v>
      </c>
      <c r="AO230" s="25"/>
      <c r="AP230" s="25"/>
      <c r="AQ230" s="25">
        <v>6253.44</v>
      </c>
      <c r="AR230" s="25">
        <v>1051.01</v>
      </c>
      <c r="AS230" s="25">
        <v>39957.599999999999</v>
      </c>
      <c r="AT230" s="25">
        <v>41536.959999999999</v>
      </c>
      <c r="AU230" s="25">
        <v>3438.33</v>
      </c>
      <c r="AV230" s="25">
        <v>1048.182</v>
      </c>
      <c r="AW230" s="25">
        <v>26757.34</v>
      </c>
      <c r="AX230" s="25">
        <v>27231.16</v>
      </c>
      <c r="AY230" s="25">
        <v>2436.0700000000002</v>
      </c>
      <c r="AZ230" s="25">
        <v>0</v>
      </c>
      <c r="BA230" s="25">
        <v>0</v>
      </c>
      <c r="BB230" s="25">
        <v>0</v>
      </c>
      <c r="BC230" s="25">
        <v>0</v>
      </c>
      <c r="BD230" s="25"/>
      <c r="BE230" s="25"/>
      <c r="BF230" s="25"/>
      <c r="BG230" s="25"/>
      <c r="BH230" s="25">
        <v>34.884</v>
      </c>
      <c r="BI230" s="25">
        <v>2702.22</v>
      </c>
      <c r="BJ230" s="25">
        <v>2323.1799999999998</v>
      </c>
      <c r="BK230" s="25">
        <v>379.04</v>
      </c>
      <c r="BL230" s="69">
        <f t="shared" si="45"/>
        <v>39957.599999999999</v>
      </c>
      <c r="BM230" s="69">
        <f t="shared" si="46"/>
        <v>41536.959999999999</v>
      </c>
      <c r="BN230" s="69">
        <f>SUM(BN241)/(BM242-BM240)*BM230</f>
        <v>2377.4344203014625</v>
      </c>
      <c r="BO230" s="25"/>
      <c r="BP230" s="69">
        <f t="shared" si="47"/>
        <v>26757.34</v>
      </c>
      <c r="BQ230" s="25">
        <f t="shared" si="48"/>
        <v>27231.16</v>
      </c>
      <c r="BR230" s="69">
        <f t="shared" si="49"/>
        <v>371.1996513588</v>
      </c>
      <c r="BS230" s="25"/>
      <c r="BT230" s="25"/>
      <c r="BU230" s="25"/>
      <c r="BV230" s="93"/>
      <c r="BW230" s="25"/>
      <c r="BX230" s="25"/>
      <c r="BY230" s="25"/>
      <c r="BZ230" s="25"/>
      <c r="CA230" s="25"/>
      <c r="CB230" s="69">
        <f t="shared" si="50"/>
        <v>2702.22</v>
      </c>
      <c r="CC230" s="69">
        <f t="shared" si="51"/>
        <v>2702.22</v>
      </c>
      <c r="CD230" s="25">
        <v>0</v>
      </c>
      <c r="CE230" s="25"/>
      <c r="CF230" s="25"/>
      <c r="CG230" s="25"/>
      <c r="CH230" s="25"/>
      <c r="CI230" s="25"/>
      <c r="CJ230" s="25">
        <v>1</v>
      </c>
      <c r="CK230" s="25">
        <v>18203.22</v>
      </c>
      <c r="CL230" s="25">
        <v>18203.22</v>
      </c>
    </row>
    <row r="231" spans="1:94">
      <c r="A231" s="25">
        <v>4</v>
      </c>
      <c r="B231" s="25" t="s">
        <v>17</v>
      </c>
      <c r="C231" s="25"/>
      <c r="D231" s="25"/>
      <c r="E231" s="58">
        <v>42370</v>
      </c>
      <c r="F231" s="58">
        <v>42735</v>
      </c>
      <c r="G231" s="34" t="s">
        <v>273</v>
      </c>
      <c r="H231" s="25">
        <v>-10200</v>
      </c>
      <c r="I231" s="34"/>
      <c r="J231" s="25"/>
      <c r="K231" s="69">
        <v>1533.23</v>
      </c>
      <c r="L231" s="69"/>
      <c r="M231" s="69">
        <f t="shared" si="41"/>
        <v>95768.450000000012</v>
      </c>
      <c r="N231" s="69">
        <v>37854.230000000003</v>
      </c>
      <c r="O231" s="69">
        <v>32976</v>
      </c>
      <c r="P231" s="69">
        <v>24938.22</v>
      </c>
      <c r="Q231" s="69">
        <v>89627.06</v>
      </c>
      <c r="R231" s="69">
        <f t="shared" si="42"/>
        <v>89627.06</v>
      </c>
      <c r="S231" s="69"/>
      <c r="T231" s="69"/>
      <c r="U231" s="69"/>
      <c r="V231" s="69"/>
      <c r="W231" s="69"/>
      <c r="X231" s="69">
        <v>22500</v>
      </c>
      <c r="Y231" s="69"/>
      <c r="Z231" s="69">
        <f t="shared" si="43"/>
        <v>7674.6200000000099</v>
      </c>
      <c r="AA231" s="25">
        <v>572.5</v>
      </c>
      <c r="AB231" s="60">
        <f t="shared" si="44"/>
        <v>15.22</v>
      </c>
      <c r="AC231" s="60">
        <v>0</v>
      </c>
      <c r="AD231" s="25">
        <v>3.08</v>
      </c>
      <c r="AE231" s="25">
        <v>4.32</v>
      </c>
      <c r="AF231" s="25">
        <v>3.82</v>
      </c>
      <c r="AG231" s="60">
        <v>4</v>
      </c>
      <c r="AH231" s="25"/>
      <c r="AI231" s="25"/>
      <c r="AJ231" s="25"/>
      <c r="AK231" s="25"/>
      <c r="AL231" s="25"/>
      <c r="AM231" s="25"/>
      <c r="AN231" s="25">
        <v>635.57000000000005</v>
      </c>
      <c r="AO231" s="25"/>
      <c r="AP231" s="25"/>
      <c r="AQ231" s="25">
        <v>12279.33</v>
      </c>
      <c r="AR231" s="25">
        <v>1130.6500000000001</v>
      </c>
      <c r="AS231" s="25">
        <v>42741.760000000002</v>
      </c>
      <c r="AT231" s="25">
        <v>36247.83</v>
      </c>
      <c r="AU231" s="25">
        <v>6896.95</v>
      </c>
      <c r="AV231" s="25">
        <v>1127.7809999999999</v>
      </c>
      <c r="AW231" s="25">
        <v>28387.89</v>
      </c>
      <c r="AX231" s="25">
        <v>23777.06</v>
      </c>
      <c r="AY231" s="25">
        <v>4843.38</v>
      </c>
      <c r="AZ231" s="25">
        <v>0</v>
      </c>
      <c r="BA231" s="25">
        <v>0</v>
      </c>
      <c r="BB231" s="25">
        <v>0</v>
      </c>
      <c r="BC231" s="25">
        <v>0</v>
      </c>
      <c r="BD231" s="25"/>
      <c r="BE231" s="25"/>
      <c r="BF231" s="25"/>
      <c r="BG231" s="25"/>
      <c r="BH231" s="25">
        <v>42.066000000000003</v>
      </c>
      <c r="BI231" s="25">
        <v>3258.42</v>
      </c>
      <c r="BJ231" s="25">
        <v>2719.42</v>
      </c>
      <c r="BK231" s="25">
        <v>539</v>
      </c>
      <c r="BL231" s="69">
        <f t="shared" si="45"/>
        <v>42741.760000000002</v>
      </c>
      <c r="BM231" s="69">
        <f t="shared" si="46"/>
        <v>36247.83</v>
      </c>
      <c r="BN231" s="69">
        <f>SUM(BN241)/(BM242-BM240)*BM231</f>
        <v>2074.7025950680063</v>
      </c>
      <c r="BO231" s="25"/>
      <c r="BP231" s="69">
        <f t="shared" si="47"/>
        <v>28387.89</v>
      </c>
      <c r="BQ231" s="25">
        <f t="shared" si="48"/>
        <v>23777.06</v>
      </c>
      <c r="BR231" s="69">
        <f t="shared" si="49"/>
        <v>324.11532899580004</v>
      </c>
      <c r="BS231" s="25"/>
      <c r="BT231" s="25"/>
      <c r="BU231" s="25"/>
      <c r="BV231" s="93"/>
      <c r="BW231" s="25"/>
      <c r="BX231" s="25"/>
      <c r="BY231" s="25"/>
      <c r="BZ231" s="25"/>
      <c r="CA231" s="25"/>
      <c r="CB231" s="69">
        <f t="shared" si="50"/>
        <v>3258.42</v>
      </c>
      <c r="CC231" s="69">
        <f t="shared" si="51"/>
        <v>3258.42</v>
      </c>
      <c r="CD231" s="25">
        <v>0</v>
      </c>
      <c r="CE231" s="25"/>
      <c r="CF231" s="25"/>
      <c r="CG231" s="25"/>
      <c r="CH231" s="25"/>
      <c r="CI231" s="25"/>
      <c r="CJ231" s="25"/>
      <c r="CK231" s="25"/>
      <c r="CL231" s="25"/>
    </row>
    <row r="232" spans="1:94">
      <c r="A232" s="25">
        <v>5</v>
      </c>
      <c r="B232" s="25" t="s">
        <v>18</v>
      </c>
      <c r="C232" s="25"/>
      <c r="D232" s="25"/>
      <c r="E232" s="58">
        <v>42370</v>
      </c>
      <c r="F232" s="58">
        <v>42735</v>
      </c>
      <c r="G232" s="34" t="s">
        <v>273</v>
      </c>
      <c r="H232" s="25">
        <v>51700</v>
      </c>
      <c r="I232" s="34"/>
      <c r="J232" s="25"/>
      <c r="K232" s="69">
        <v>6348.51</v>
      </c>
      <c r="L232" s="69"/>
      <c r="M232" s="69">
        <f t="shared" si="41"/>
        <v>99464.579999999987</v>
      </c>
      <c r="N232" s="69">
        <v>39314.94</v>
      </c>
      <c r="O232" s="69">
        <v>34248.959999999999</v>
      </c>
      <c r="P232" s="69">
        <v>25900.68</v>
      </c>
      <c r="Q232" s="69">
        <v>94562.06</v>
      </c>
      <c r="R232" s="69">
        <f t="shared" si="42"/>
        <v>94562.06</v>
      </c>
      <c r="S232" s="69"/>
      <c r="T232" s="69"/>
      <c r="U232" s="69"/>
      <c r="V232" s="69"/>
      <c r="W232" s="69"/>
      <c r="X232" s="69">
        <v>76400</v>
      </c>
      <c r="Y232" s="69"/>
      <c r="Z232" s="69">
        <f t="shared" si="43"/>
        <v>11251.029999999984</v>
      </c>
      <c r="AA232" s="25">
        <v>594.6</v>
      </c>
      <c r="AB232" s="60">
        <f t="shared" si="44"/>
        <v>15.22</v>
      </c>
      <c r="AC232" s="60">
        <v>0</v>
      </c>
      <c r="AD232" s="25">
        <v>3.08</v>
      </c>
      <c r="AE232" s="25">
        <v>4.32</v>
      </c>
      <c r="AF232" s="25">
        <v>3.82</v>
      </c>
      <c r="AG232" s="60">
        <v>4</v>
      </c>
      <c r="AH232" s="25"/>
      <c r="AI232" s="25"/>
      <c r="AJ232" s="25"/>
      <c r="AK232" s="25"/>
      <c r="AL232" s="25"/>
      <c r="AM232" s="25"/>
      <c r="AN232" s="25">
        <v>5263.67</v>
      </c>
      <c r="AO232" s="25"/>
      <c r="AP232" s="25"/>
      <c r="AQ232" s="25">
        <v>15278.39</v>
      </c>
      <c r="AR232" s="25">
        <v>1118.95</v>
      </c>
      <c r="AS232" s="25">
        <v>42330.3</v>
      </c>
      <c r="AT232" s="25">
        <v>37330.14</v>
      </c>
      <c r="AU232" s="25">
        <v>8324.57</v>
      </c>
      <c r="AV232" s="25">
        <v>1115.9960000000001</v>
      </c>
      <c r="AW232" s="25">
        <v>28162.63</v>
      </c>
      <c r="AX232" s="25">
        <v>23882.94</v>
      </c>
      <c r="AY232" s="25">
        <v>6218.95</v>
      </c>
      <c r="AZ232" s="25">
        <v>0</v>
      </c>
      <c r="BA232" s="25">
        <v>0</v>
      </c>
      <c r="BB232" s="25">
        <v>0</v>
      </c>
      <c r="BC232" s="25">
        <v>0</v>
      </c>
      <c r="BD232" s="25"/>
      <c r="BE232" s="25"/>
      <c r="BF232" s="25"/>
      <c r="BG232" s="25"/>
      <c r="BH232" s="25">
        <v>39.906999999999996</v>
      </c>
      <c r="BI232" s="25">
        <v>3091.22</v>
      </c>
      <c r="BJ232" s="25">
        <v>2356.35</v>
      </c>
      <c r="BK232" s="25">
        <v>734.87</v>
      </c>
      <c r="BL232" s="69">
        <f t="shared" si="45"/>
        <v>42330.3</v>
      </c>
      <c r="BM232" s="69">
        <f t="shared" si="46"/>
        <v>37330.14</v>
      </c>
      <c r="BN232" s="69">
        <f>SUM(BN241)/(BM242-BM240)*BM232</f>
        <v>2136.6503410618507</v>
      </c>
      <c r="BO232" s="25"/>
      <c r="BP232" s="69">
        <f t="shared" si="47"/>
        <v>28162.63</v>
      </c>
      <c r="BQ232" s="25">
        <f t="shared" si="48"/>
        <v>23882.94</v>
      </c>
      <c r="BR232" s="69">
        <f t="shared" si="49"/>
        <v>325.55862480420001</v>
      </c>
      <c r="BS232" s="25"/>
      <c r="BT232" s="25"/>
      <c r="BU232" s="25"/>
      <c r="BV232" s="93"/>
      <c r="BW232" s="25"/>
      <c r="BX232" s="25"/>
      <c r="BY232" s="25"/>
      <c r="BZ232" s="25"/>
      <c r="CA232" s="25"/>
      <c r="CB232" s="69">
        <f t="shared" si="50"/>
        <v>3091.22</v>
      </c>
      <c r="CC232" s="69">
        <f t="shared" si="51"/>
        <v>3091.22</v>
      </c>
      <c r="CD232" s="25">
        <v>0</v>
      </c>
      <c r="CE232" s="25"/>
      <c r="CF232" s="25"/>
      <c r="CG232" s="25"/>
      <c r="CH232" s="25"/>
      <c r="CI232" s="25"/>
      <c r="CJ232" s="25">
        <v>1</v>
      </c>
      <c r="CK232" s="25">
        <v>8525.77</v>
      </c>
      <c r="CL232" s="25">
        <v>8525.77</v>
      </c>
    </row>
    <row r="233" spans="1:94">
      <c r="A233" s="25">
        <v>6</v>
      </c>
      <c r="B233" s="25" t="s">
        <v>19</v>
      </c>
      <c r="C233" s="25"/>
      <c r="D233" s="25"/>
      <c r="E233" s="58">
        <v>42370</v>
      </c>
      <c r="F233" s="58">
        <v>42735</v>
      </c>
      <c r="G233" s="34" t="s">
        <v>273</v>
      </c>
      <c r="H233" s="25">
        <v>-29800</v>
      </c>
      <c r="I233" s="34"/>
      <c r="J233" s="25"/>
      <c r="K233" s="69">
        <v>9548.52</v>
      </c>
      <c r="L233" s="69"/>
      <c r="M233" s="69">
        <f t="shared" si="41"/>
        <v>145952.70000000001</v>
      </c>
      <c r="N233" s="69">
        <v>57690.6</v>
      </c>
      <c r="O233" s="69">
        <v>50256</v>
      </c>
      <c r="P233" s="69">
        <v>38006.1</v>
      </c>
      <c r="Q233" s="69">
        <v>145674.46</v>
      </c>
      <c r="R233" s="69">
        <f t="shared" si="42"/>
        <v>145674.46</v>
      </c>
      <c r="S233" s="69"/>
      <c r="T233" s="69"/>
      <c r="U233" s="69"/>
      <c r="V233" s="69"/>
      <c r="W233" s="69"/>
      <c r="X233" s="69">
        <v>17100</v>
      </c>
      <c r="Y233" s="69"/>
      <c r="Z233" s="69">
        <f t="shared" si="43"/>
        <v>9826.7600000000093</v>
      </c>
      <c r="AA233" s="25">
        <v>872.5</v>
      </c>
      <c r="AB233" s="60">
        <f t="shared" si="44"/>
        <v>15.23</v>
      </c>
      <c r="AC233" s="60">
        <v>0</v>
      </c>
      <c r="AD233" s="25">
        <v>3.08</v>
      </c>
      <c r="AE233" s="25">
        <v>4.33</v>
      </c>
      <c r="AF233" s="25">
        <v>3.82</v>
      </c>
      <c r="AG233" s="60">
        <v>4</v>
      </c>
      <c r="AH233" s="25"/>
      <c r="AI233" s="25"/>
      <c r="AJ233" s="25"/>
      <c r="AK233" s="25"/>
      <c r="AL233" s="25"/>
      <c r="AM233" s="25"/>
      <c r="AN233" s="25">
        <v>7083.31</v>
      </c>
      <c r="AO233" s="25"/>
      <c r="AP233" s="25"/>
      <c r="AQ233" s="25">
        <v>7808.1</v>
      </c>
      <c r="AR233" s="25">
        <v>1522.98</v>
      </c>
      <c r="AS233" s="25">
        <v>57487.92</v>
      </c>
      <c r="AT233" s="25">
        <v>57721.17</v>
      </c>
      <c r="AU233" s="25">
        <v>4244.38</v>
      </c>
      <c r="AV233" s="25">
        <v>1518.567</v>
      </c>
      <c r="AW233" s="25">
        <v>38025.79</v>
      </c>
      <c r="AX233" s="25">
        <v>37619.629999999997</v>
      </c>
      <c r="AY233" s="25">
        <v>3011.84</v>
      </c>
      <c r="AZ233" s="25">
        <v>0</v>
      </c>
      <c r="BA233" s="25">
        <v>0</v>
      </c>
      <c r="BB233" s="25">
        <v>0</v>
      </c>
      <c r="BC233" s="25">
        <v>0</v>
      </c>
      <c r="BD233" s="25"/>
      <c r="BE233" s="25"/>
      <c r="BF233" s="25"/>
      <c r="BG233" s="25"/>
      <c r="BH233" s="25">
        <v>51.3</v>
      </c>
      <c r="BI233" s="25">
        <v>3973.86</v>
      </c>
      <c r="BJ233" s="25">
        <v>3421.98</v>
      </c>
      <c r="BK233" s="25">
        <v>551.88</v>
      </c>
      <c r="BL233" s="69">
        <f t="shared" si="45"/>
        <v>57487.92</v>
      </c>
      <c r="BM233" s="69">
        <f t="shared" si="46"/>
        <v>57721.17</v>
      </c>
      <c r="BN233" s="69">
        <f>SUM(BN241)/(BM242-BM240)*BM233</f>
        <v>3303.7635960376538</v>
      </c>
      <c r="BO233" s="25"/>
      <c r="BP233" s="69">
        <f t="shared" si="47"/>
        <v>38025.79</v>
      </c>
      <c r="BQ233" s="25">
        <f t="shared" si="48"/>
        <v>37619.629999999997</v>
      </c>
      <c r="BR233" s="69">
        <f t="shared" si="49"/>
        <v>512.80935297089991</v>
      </c>
      <c r="BS233" s="25"/>
      <c r="BT233" s="25"/>
      <c r="BU233" s="25"/>
      <c r="BV233" s="93"/>
      <c r="BW233" s="25"/>
      <c r="BX233" s="25"/>
      <c r="BY233" s="25"/>
      <c r="BZ233" s="25"/>
      <c r="CA233" s="25"/>
      <c r="CB233" s="69">
        <f t="shared" si="50"/>
        <v>3973.86</v>
      </c>
      <c r="CC233" s="69">
        <f t="shared" si="51"/>
        <v>3973.86</v>
      </c>
      <c r="CD233" s="25">
        <v>0</v>
      </c>
      <c r="CE233" s="25"/>
      <c r="CF233" s="25"/>
      <c r="CG233" s="25"/>
      <c r="CH233" s="25"/>
      <c r="CI233" s="25"/>
      <c r="CJ233" s="25">
        <v>1</v>
      </c>
      <c r="CK233" s="25">
        <v>9733.26</v>
      </c>
      <c r="CL233" s="25">
        <v>10523</v>
      </c>
    </row>
    <row r="234" spans="1:94" s="33" customFormat="1">
      <c r="A234" s="37">
        <v>6</v>
      </c>
      <c r="B234" s="37" t="s">
        <v>336</v>
      </c>
      <c r="C234" s="37"/>
      <c r="D234" s="37"/>
      <c r="E234" s="37"/>
      <c r="F234" s="37"/>
      <c r="G234" s="37"/>
      <c r="H234" s="37">
        <f>SUM(H228:H233)</f>
        <v>31100</v>
      </c>
      <c r="I234" s="73">
        <f>SUM(I228:I233)</f>
        <v>0</v>
      </c>
      <c r="J234" s="37"/>
      <c r="K234" s="73">
        <f>SUM(K228:K233)</f>
        <v>54235.03</v>
      </c>
      <c r="L234" s="73"/>
      <c r="M234" s="73">
        <f t="shared" ref="M234:Z234" si="52">SUM(M228:M233)</f>
        <v>623204.92999999993</v>
      </c>
      <c r="N234" s="73">
        <f t="shared" si="52"/>
        <v>246333.11000000002</v>
      </c>
      <c r="O234" s="73">
        <f t="shared" si="52"/>
        <v>214588.79999999999</v>
      </c>
      <c r="P234" s="73">
        <f t="shared" si="52"/>
        <v>162283.02000000002</v>
      </c>
      <c r="Q234" s="73">
        <f t="shared" si="52"/>
        <v>590034.66</v>
      </c>
      <c r="R234" s="73">
        <f t="shared" si="52"/>
        <v>590034.66</v>
      </c>
      <c r="S234" s="73">
        <f t="shared" si="52"/>
        <v>0</v>
      </c>
      <c r="T234" s="73">
        <f t="shared" si="52"/>
        <v>0</v>
      </c>
      <c r="U234" s="73">
        <f t="shared" si="52"/>
        <v>0</v>
      </c>
      <c r="V234" s="73">
        <f t="shared" si="52"/>
        <v>0</v>
      </c>
      <c r="W234" s="73">
        <f t="shared" si="52"/>
        <v>0</v>
      </c>
      <c r="X234" s="73">
        <f t="shared" si="52"/>
        <v>166900</v>
      </c>
      <c r="Y234" s="73">
        <f t="shared" si="52"/>
        <v>0</v>
      </c>
      <c r="Z234" s="73">
        <f t="shared" si="52"/>
        <v>87405.3</v>
      </c>
      <c r="AA234" s="37">
        <f>SUM(AA228:AA233)</f>
        <v>3725.4999999999995</v>
      </c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73">
        <f t="shared" ref="AL234:CI234" si="53">SUM(AL228:AL233)</f>
        <v>0</v>
      </c>
      <c r="AM234" s="73">
        <f t="shared" si="53"/>
        <v>0</v>
      </c>
      <c r="AN234" s="73">
        <f t="shared" si="53"/>
        <v>52544.369999999995</v>
      </c>
      <c r="AO234" s="73">
        <f t="shared" si="53"/>
        <v>0</v>
      </c>
      <c r="AP234" s="73">
        <f t="shared" si="53"/>
        <v>0</v>
      </c>
      <c r="AQ234" s="73">
        <f t="shared" si="53"/>
        <v>119628.39000000001</v>
      </c>
      <c r="AR234" s="73">
        <f t="shared" si="53"/>
        <v>7222.8000000000011</v>
      </c>
      <c r="AS234" s="73">
        <f t="shared" si="53"/>
        <v>272923.45</v>
      </c>
      <c r="AT234" s="73">
        <f t="shared" si="53"/>
        <v>236505.97999999998</v>
      </c>
      <c r="AU234" s="73">
        <f t="shared" si="53"/>
        <v>69838.240000000005</v>
      </c>
      <c r="AV234" s="73">
        <f t="shared" si="53"/>
        <v>7203.9560000000001</v>
      </c>
      <c r="AW234" s="73">
        <f t="shared" si="53"/>
        <v>180795.56</v>
      </c>
      <c r="AX234" s="73">
        <f t="shared" si="53"/>
        <v>153894.44</v>
      </c>
      <c r="AY234" s="73">
        <f t="shared" si="53"/>
        <v>46024.72</v>
      </c>
      <c r="AZ234" s="73">
        <f t="shared" si="53"/>
        <v>0</v>
      </c>
      <c r="BA234" s="73">
        <f t="shared" si="53"/>
        <v>0</v>
      </c>
      <c r="BB234" s="73">
        <f t="shared" si="53"/>
        <v>0</v>
      </c>
      <c r="BC234" s="73">
        <f t="shared" si="53"/>
        <v>0</v>
      </c>
      <c r="BD234" s="73">
        <f t="shared" si="53"/>
        <v>0</v>
      </c>
      <c r="BE234" s="73">
        <f t="shared" si="53"/>
        <v>0</v>
      </c>
      <c r="BF234" s="73">
        <f t="shared" si="53"/>
        <v>0</v>
      </c>
      <c r="BG234" s="73">
        <f t="shared" si="53"/>
        <v>0</v>
      </c>
      <c r="BH234" s="73">
        <f t="shared" si="53"/>
        <v>232.79500000000002</v>
      </c>
      <c r="BI234" s="73">
        <f t="shared" si="53"/>
        <v>18032.719999999998</v>
      </c>
      <c r="BJ234" s="73">
        <f t="shared" si="53"/>
        <v>14267.289999999999</v>
      </c>
      <c r="BK234" s="73">
        <f t="shared" si="53"/>
        <v>3765.4300000000003</v>
      </c>
      <c r="BL234" s="73">
        <f t="shared" si="53"/>
        <v>272923.45</v>
      </c>
      <c r="BM234" s="73">
        <f t="shared" si="53"/>
        <v>236505.97999999998</v>
      </c>
      <c r="BN234" s="73">
        <f t="shared" si="53"/>
        <v>13536.798491250427</v>
      </c>
      <c r="BO234" s="73">
        <f t="shared" si="53"/>
        <v>0</v>
      </c>
      <c r="BP234" s="73">
        <f>SUM(BP228:BP233)</f>
        <v>180795.56</v>
      </c>
      <c r="BQ234" s="73">
        <f>SUM(BQ228:BQ233)</f>
        <v>153894.44</v>
      </c>
      <c r="BR234" s="73">
        <f>SUM(BR228:BR233)</f>
        <v>2097.8012862492001</v>
      </c>
      <c r="BS234" s="73">
        <f t="shared" si="53"/>
        <v>0</v>
      </c>
      <c r="BT234" s="73">
        <f t="shared" si="53"/>
        <v>0</v>
      </c>
      <c r="BU234" s="73">
        <f t="shared" si="53"/>
        <v>0</v>
      </c>
      <c r="BV234" s="88">
        <f t="shared" si="53"/>
        <v>0</v>
      </c>
      <c r="BW234" s="73">
        <f t="shared" si="53"/>
        <v>0</v>
      </c>
      <c r="BX234" s="73">
        <f t="shared" si="53"/>
        <v>0</v>
      </c>
      <c r="BY234" s="73">
        <f t="shared" si="53"/>
        <v>0</v>
      </c>
      <c r="BZ234" s="73">
        <f t="shared" si="53"/>
        <v>0</v>
      </c>
      <c r="CA234" s="73">
        <f t="shared" si="53"/>
        <v>0</v>
      </c>
      <c r="CB234" s="73">
        <f t="shared" si="53"/>
        <v>18032.719999999998</v>
      </c>
      <c r="CC234" s="73">
        <f t="shared" si="53"/>
        <v>18032.719999999998</v>
      </c>
      <c r="CD234" s="73">
        <f t="shared" si="53"/>
        <v>0</v>
      </c>
      <c r="CE234" s="73">
        <f t="shared" si="53"/>
        <v>0</v>
      </c>
      <c r="CF234" s="73">
        <f t="shared" si="53"/>
        <v>0</v>
      </c>
      <c r="CG234" s="73">
        <f t="shared" si="53"/>
        <v>0</v>
      </c>
      <c r="CH234" s="73">
        <f t="shared" si="53"/>
        <v>0</v>
      </c>
      <c r="CI234" s="73">
        <f t="shared" si="53"/>
        <v>0</v>
      </c>
      <c r="CJ234" s="37">
        <f>SUM(CJ228:CJ233)</f>
        <v>7</v>
      </c>
      <c r="CK234" s="37">
        <f>SUM(CK228:CK233)</f>
        <v>115485.48999999999</v>
      </c>
      <c r="CL234" s="37">
        <f>SUM(CL228:CL233)</f>
        <v>67935.899999999994</v>
      </c>
      <c r="CM234" s="35"/>
      <c r="CN234" s="35"/>
      <c r="CO234" s="35"/>
      <c r="CP234" s="35"/>
    </row>
    <row r="235" spans="1:94" s="33" customFormat="1">
      <c r="A235" s="37"/>
      <c r="B235" s="37" t="s">
        <v>23</v>
      </c>
      <c r="C235" s="37"/>
      <c r="D235" s="37"/>
      <c r="E235" s="37"/>
      <c r="F235" s="37"/>
      <c r="G235" s="37"/>
      <c r="H235" s="37"/>
      <c r="I235" s="34"/>
      <c r="J235" s="37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5"/>
      <c r="CN235" s="35"/>
      <c r="CO235" s="35"/>
      <c r="CP235" s="35"/>
    </row>
    <row r="236" spans="1:94">
      <c r="A236" s="25">
        <v>1</v>
      </c>
      <c r="B236" s="25" t="s">
        <v>20</v>
      </c>
      <c r="C236" s="25"/>
      <c r="D236" s="25"/>
      <c r="E236" s="58">
        <v>42370</v>
      </c>
      <c r="F236" s="58">
        <v>42735</v>
      </c>
      <c r="G236" s="34" t="s">
        <v>278</v>
      </c>
      <c r="H236" s="25">
        <v>600</v>
      </c>
      <c r="I236" s="34"/>
      <c r="J236" s="25"/>
      <c r="K236" s="69">
        <v>54001.03</v>
      </c>
      <c r="L236" s="69"/>
      <c r="M236" s="69">
        <f>SUM(N236:P236)</f>
        <v>86284.08</v>
      </c>
      <c r="N236" s="69">
        <v>34646.04</v>
      </c>
      <c r="O236" s="69">
        <v>29404.799999999999</v>
      </c>
      <c r="P236" s="69">
        <v>22233.24</v>
      </c>
      <c r="Q236" s="69">
        <v>100777.67</v>
      </c>
      <c r="R236" s="69">
        <f>SUM(Q236)</f>
        <v>100777.67</v>
      </c>
      <c r="S236" s="69"/>
      <c r="T236" s="69"/>
      <c r="U236" s="69"/>
      <c r="V236" s="69"/>
      <c r="W236" s="69"/>
      <c r="X236" s="69">
        <v>18000</v>
      </c>
      <c r="Y236" s="69"/>
      <c r="Z236" s="69">
        <f>SUM(K236+M236-Q236)</f>
        <v>39507.439999999988</v>
      </c>
      <c r="AA236" s="25">
        <v>520.20000000000005</v>
      </c>
      <c r="AB236" s="60">
        <f>SUM(AC236:AG236)</f>
        <v>15.389999999999999</v>
      </c>
      <c r="AC236" s="60">
        <v>0</v>
      </c>
      <c r="AD236" s="25">
        <v>3.26</v>
      </c>
      <c r="AE236" s="25">
        <v>4.3099999999999996</v>
      </c>
      <c r="AF236" s="25">
        <v>3.82</v>
      </c>
      <c r="AG236" s="60">
        <v>4</v>
      </c>
      <c r="AH236" s="25"/>
      <c r="AI236" s="25"/>
      <c r="AJ236" s="25"/>
      <c r="AK236" s="25"/>
      <c r="AL236" s="25"/>
      <c r="AM236" s="25"/>
      <c r="AN236" s="25">
        <v>39407.18</v>
      </c>
      <c r="AO236" s="25"/>
      <c r="AP236" s="25"/>
      <c r="AQ236" s="25">
        <v>47974.28</v>
      </c>
      <c r="AR236" s="25">
        <v>1117.81</v>
      </c>
      <c r="AS236" s="25">
        <v>41938.370000000003</v>
      </c>
      <c r="AT236" s="25">
        <v>37336.769999999997</v>
      </c>
      <c r="AU236" s="25">
        <v>14531.02</v>
      </c>
      <c r="AV236" s="25">
        <v>1115.2329999999999</v>
      </c>
      <c r="AW236" s="25">
        <v>27335.99</v>
      </c>
      <c r="AX236" s="25">
        <v>23961.43</v>
      </c>
      <c r="AY236" s="25">
        <v>8097.62</v>
      </c>
      <c r="AZ236" s="25">
        <v>0</v>
      </c>
      <c r="BA236" s="25">
        <v>0</v>
      </c>
      <c r="BB236" s="25">
        <v>0</v>
      </c>
      <c r="BC236" s="25">
        <v>24754.7</v>
      </c>
      <c r="BD236" s="25"/>
      <c r="BE236" s="25"/>
      <c r="BF236" s="25"/>
      <c r="BG236" s="25"/>
      <c r="BH236" s="25">
        <v>32.587000000000003</v>
      </c>
      <c r="BI236" s="25">
        <v>2524.3000000000002</v>
      </c>
      <c r="BJ236" s="25">
        <v>1933.36</v>
      </c>
      <c r="BK236" s="25">
        <v>590.94000000000005</v>
      </c>
      <c r="BL236" s="69">
        <f t="shared" ref="BL236:BM238" si="54">SUM(AS236)</f>
        <v>41938.370000000003</v>
      </c>
      <c r="BM236" s="69">
        <f t="shared" si="54"/>
        <v>37336.769999999997</v>
      </c>
      <c r="BN236" s="69">
        <f>SUM(BN241)/(BM242-BM240)*BM236</f>
        <v>2137.0298197287198</v>
      </c>
      <c r="BO236" s="25"/>
      <c r="BP236" s="69">
        <f t="shared" ref="BP236:BQ238" si="55">SUM(AW236)</f>
        <v>27335.99</v>
      </c>
      <c r="BQ236" s="25">
        <f t="shared" si="55"/>
        <v>23961.43</v>
      </c>
      <c r="BR236" s="69">
        <f>SUM(BQ236)*0.01363143</f>
        <v>326.62855574489998</v>
      </c>
      <c r="BS236" s="25"/>
      <c r="BT236" s="25"/>
      <c r="BU236" s="25"/>
      <c r="BV236" s="93"/>
      <c r="BW236" s="25"/>
      <c r="BX236" s="25"/>
      <c r="BY236" s="25"/>
      <c r="BZ236" s="25"/>
      <c r="CA236" s="25"/>
      <c r="CB236" s="69">
        <f>SUM(BI236)</f>
        <v>2524.3000000000002</v>
      </c>
      <c r="CC236" s="69">
        <f>SUM(CB236)</f>
        <v>2524.3000000000002</v>
      </c>
      <c r="CD236" s="25">
        <v>0</v>
      </c>
      <c r="CE236" s="25"/>
      <c r="CF236" s="25"/>
      <c r="CG236" s="25"/>
      <c r="CH236" s="25"/>
      <c r="CI236" s="25"/>
      <c r="CJ236" s="25">
        <v>1</v>
      </c>
      <c r="CK236" s="25">
        <v>9612.61</v>
      </c>
      <c r="CL236" s="25">
        <v>0</v>
      </c>
    </row>
    <row r="237" spans="1:94">
      <c r="A237" s="25">
        <v>2</v>
      </c>
      <c r="B237" s="25" t="s">
        <v>21</v>
      </c>
      <c r="C237" s="25"/>
      <c r="D237" s="25"/>
      <c r="E237" s="58">
        <v>42370</v>
      </c>
      <c r="F237" s="58">
        <v>42735</v>
      </c>
      <c r="G237" s="34" t="s">
        <v>273</v>
      </c>
      <c r="H237" s="25">
        <v>-34300</v>
      </c>
      <c r="I237" s="34"/>
      <c r="J237" s="25"/>
      <c r="K237" s="69">
        <v>109470.49</v>
      </c>
      <c r="L237" s="69"/>
      <c r="M237" s="69">
        <f>SUM(N237:P237)</f>
        <v>85774.14</v>
      </c>
      <c r="N237" s="69">
        <v>34546.800000000003</v>
      </c>
      <c r="O237" s="69">
        <v>29168.639999999999</v>
      </c>
      <c r="P237" s="69">
        <v>22058.7</v>
      </c>
      <c r="Q237" s="69">
        <v>57793.91</v>
      </c>
      <c r="R237" s="69">
        <f>SUM(Q237)</f>
        <v>57793.91</v>
      </c>
      <c r="S237" s="69"/>
      <c r="T237" s="69"/>
      <c r="U237" s="69"/>
      <c r="V237" s="69"/>
      <c r="W237" s="69"/>
      <c r="X237" s="69">
        <v>-53300</v>
      </c>
      <c r="Y237" s="69"/>
      <c r="Z237" s="69">
        <f>SUM(K237+M237-Q237)</f>
        <v>137450.72</v>
      </c>
      <c r="AA237" s="25">
        <v>506.4</v>
      </c>
      <c r="AB237" s="60">
        <f>SUM(AC237:AG237)</f>
        <v>15.469999999999999</v>
      </c>
      <c r="AC237" s="60">
        <v>0</v>
      </c>
      <c r="AD237" s="25">
        <v>3.26</v>
      </c>
      <c r="AE237" s="25">
        <v>4.3899999999999997</v>
      </c>
      <c r="AF237" s="25">
        <v>3.82</v>
      </c>
      <c r="AG237" s="60">
        <v>4</v>
      </c>
      <c r="AH237" s="25"/>
      <c r="AI237" s="25"/>
      <c r="AJ237" s="25"/>
      <c r="AK237" s="25"/>
      <c r="AL237" s="25"/>
      <c r="AM237" s="25"/>
      <c r="AN237" s="25">
        <v>219406.44</v>
      </c>
      <c r="AO237" s="25"/>
      <c r="AP237" s="25"/>
      <c r="AQ237" s="25">
        <v>284290.59000000003</v>
      </c>
      <c r="AR237" s="25">
        <v>1713.18</v>
      </c>
      <c r="AS237" s="25">
        <v>63750.85</v>
      </c>
      <c r="AT237" s="25">
        <v>24963.9</v>
      </c>
      <c r="AU237" s="25">
        <v>130429.41</v>
      </c>
      <c r="AV237" s="25">
        <v>1710.4480000000001</v>
      </c>
      <c r="AW237" s="25">
        <v>41313.33</v>
      </c>
      <c r="AX237" s="25">
        <v>16310.71</v>
      </c>
      <c r="AY237" s="25">
        <v>69021.53</v>
      </c>
      <c r="AZ237" s="25">
        <v>0</v>
      </c>
      <c r="BA237" s="25">
        <v>0</v>
      </c>
      <c r="BB237" s="25">
        <v>42.23</v>
      </c>
      <c r="BC237" s="25">
        <v>83702.84</v>
      </c>
      <c r="BD237" s="25"/>
      <c r="BE237" s="25"/>
      <c r="BF237" s="25"/>
      <c r="BG237" s="25"/>
      <c r="BH237" s="25">
        <v>30.239000000000001</v>
      </c>
      <c r="BI237" s="25">
        <v>2342.36</v>
      </c>
      <c r="BJ237" s="25">
        <v>1205.55</v>
      </c>
      <c r="BK237" s="25">
        <v>1136.81</v>
      </c>
      <c r="BL237" s="69">
        <f t="shared" si="54"/>
        <v>63750.85</v>
      </c>
      <c r="BM237" s="69">
        <f t="shared" si="54"/>
        <v>24963.9</v>
      </c>
      <c r="BN237" s="69">
        <f>SUM(BN241)/(BM242-BM240)*BM237</f>
        <v>1428.8487921350934</v>
      </c>
      <c r="BO237" s="25"/>
      <c r="BP237" s="69">
        <f t="shared" si="55"/>
        <v>41313.33</v>
      </c>
      <c r="BQ237" s="25">
        <f t="shared" si="55"/>
        <v>16310.71</v>
      </c>
      <c r="BR237" s="69">
        <f>SUM(BQ237)*0.01363143</f>
        <v>222.3383016153</v>
      </c>
      <c r="BS237" s="25"/>
      <c r="BT237" s="25"/>
      <c r="BU237" s="25"/>
      <c r="BV237" s="93"/>
      <c r="BW237" s="25"/>
      <c r="BX237" s="25"/>
      <c r="BY237" s="25"/>
      <c r="BZ237" s="25"/>
      <c r="CA237" s="25"/>
      <c r="CB237" s="69">
        <f>SUM(BI237)</f>
        <v>2342.36</v>
      </c>
      <c r="CC237" s="69">
        <f>SUM(CB237)</f>
        <v>2342.36</v>
      </c>
      <c r="CD237" s="25">
        <v>0</v>
      </c>
      <c r="CE237" s="25"/>
      <c r="CF237" s="25"/>
      <c r="CG237" s="25"/>
      <c r="CH237" s="25"/>
      <c r="CI237" s="25"/>
      <c r="CJ237" s="25">
        <v>4</v>
      </c>
      <c r="CK237" s="25">
        <v>213461.72</v>
      </c>
      <c r="CL237" s="25">
        <v>10066.56</v>
      </c>
    </row>
    <row r="238" spans="1:94">
      <c r="A238" s="25">
        <v>3</v>
      </c>
      <c r="B238" s="25" t="s">
        <v>22</v>
      </c>
      <c r="C238" s="25"/>
      <c r="D238" s="25"/>
      <c r="E238" s="58">
        <v>42370</v>
      </c>
      <c r="F238" s="58">
        <v>42735</v>
      </c>
      <c r="G238" s="34" t="s">
        <v>273</v>
      </c>
      <c r="H238" s="25">
        <v>38400</v>
      </c>
      <c r="I238" s="34"/>
      <c r="J238" s="25"/>
      <c r="K238" s="69">
        <v>29020.71</v>
      </c>
      <c r="L238" s="69"/>
      <c r="M238" s="69">
        <f>SUM(N238:P238)</f>
        <v>88111.62</v>
      </c>
      <c r="N238" s="69">
        <v>35488.26</v>
      </c>
      <c r="O238" s="69">
        <v>29963.52</v>
      </c>
      <c r="P238" s="69">
        <v>22659.84</v>
      </c>
      <c r="Q238" s="69">
        <v>77572.479999999996</v>
      </c>
      <c r="R238" s="69">
        <f>SUM(Q238)</f>
        <v>77572.479999999996</v>
      </c>
      <c r="S238" s="69"/>
      <c r="T238" s="69"/>
      <c r="U238" s="69"/>
      <c r="V238" s="69"/>
      <c r="W238" s="69"/>
      <c r="X238" s="69">
        <v>33000</v>
      </c>
      <c r="Y238" s="69"/>
      <c r="Z238" s="69">
        <f>SUM(K238+M238-Q238)</f>
        <v>39559.849999999991</v>
      </c>
      <c r="AA238" s="25">
        <v>508.7</v>
      </c>
      <c r="AB238" s="60">
        <f>SUM(AC238:AG238)</f>
        <v>15.49</v>
      </c>
      <c r="AC238" s="60">
        <v>0</v>
      </c>
      <c r="AD238" s="25">
        <v>3.26</v>
      </c>
      <c r="AE238" s="25">
        <v>4.41</v>
      </c>
      <c r="AF238" s="25">
        <v>3.82</v>
      </c>
      <c r="AG238" s="60">
        <v>4</v>
      </c>
      <c r="AH238" s="25"/>
      <c r="AI238" s="25"/>
      <c r="AJ238" s="25"/>
      <c r="AK238" s="25"/>
      <c r="AL238" s="25"/>
      <c r="AM238" s="25"/>
      <c r="AN238" s="25">
        <v>75957.850000000006</v>
      </c>
      <c r="AO238" s="25"/>
      <c r="AP238" s="25"/>
      <c r="AQ238" s="25">
        <v>56346.51</v>
      </c>
      <c r="AR238" s="25">
        <v>777.55</v>
      </c>
      <c r="AS238" s="25">
        <v>29259.14</v>
      </c>
      <c r="AT238" s="25">
        <v>30179.84</v>
      </c>
      <c r="AU238" s="25">
        <v>23721.35</v>
      </c>
      <c r="AV238" s="25">
        <v>774.72799999999995</v>
      </c>
      <c r="AW238" s="25">
        <v>19186.71</v>
      </c>
      <c r="AX238" s="25">
        <v>18514.22</v>
      </c>
      <c r="AY238" s="25">
        <v>12764.43</v>
      </c>
      <c r="AZ238" s="25">
        <v>0</v>
      </c>
      <c r="BA238" s="25">
        <v>0</v>
      </c>
      <c r="BB238" s="25">
        <v>19679.37</v>
      </c>
      <c r="BC238" s="25">
        <v>19544.490000000002</v>
      </c>
      <c r="BD238" s="25"/>
      <c r="BE238" s="25"/>
      <c r="BF238" s="25"/>
      <c r="BG238" s="25"/>
      <c r="BH238" s="25">
        <v>28.739000000000001</v>
      </c>
      <c r="BI238" s="25">
        <v>2226.1999999999998</v>
      </c>
      <c r="BJ238" s="25">
        <v>1909.96</v>
      </c>
      <c r="BK238" s="25">
        <v>316.24</v>
      </c>
      <c r="BL238" s="69">
        <f t="shared" si="54"/>
        <v>29259.14</v>
      </c>
      <c r="BM238" s="69">
        <f t="shared" si="54"/>
        <v>30179.84</v>
      </c>
      <c r="BN238" s="69">
        <f>SUM(BN241)/(BM242-BM240)*BM238</f>
        <v>1727.391470516641</v>
      </c>
      <c r="BO238" s="25"/>
      <c r="BP238" s="69">
        <f t="shared" si="55"/>
        <v>19186.71</v>
      </c>
      <c r="BQ238" s="25">
        <f t="shared" si="55"/>
        <v>18514.22</v>
      </c>
      <c r="BR238" s="69">
        <f>SUM(BQ238)*0.01363143</f>
        <v>252.37529393460002</v>
      </c>
      <c r="BS238" s="25"/>
      <c r="BT238" s="25"/>
      <c r="BU238" s="25"/>
      <c r="BV238" s="93"/>
      <c r="BW238" s="25"/>
      <c r="BX238" s="25"/>
      <c r="BY238" s="25"/>
      <c r="BZ238" s="25"/>
      <c r="CA238" s="25"/>
      <c r="CB238" s="69">
        <f>SUM(BI238)</f>
        <v>2226.1999999999998</v>
      </c>
      <c r="CC238" s="69">
        <f>SUM(CB238)</f>
        <v>2226.1999999999998</v>
      </c>
      <c r="CD238" s="25">
        <v>0</v>
      </c>
      <c r="CE238" s="25"/>
      <c r="CF238" s="25"/>
      <c r="CG238" s="25"/>
      <c r="CH238" s="25"/>
      <c r="CI238" s="25"/>
      <c r="CJ238" s="25">
        <v>2</v>
      </c>
      <c r="CK238" s="25">
        <v>25181.86</v>
      </c>
      <c r="CL238" s="25">
        <v>50105.72</v>
      </c>
    </row>
    <row r="239" spans="1:94" s="33" customFormat="1">
      <c r="A239" s="37">
        <v>3</v>
      </c>
      <c r="B239" s="37" t="s">
        <v>337</v>
      </c>
      <c r="C239" s="37"/>
      <c r="D239" s="37"/>
      <c r="E239" s="37"/>
      <c r="F239" s="37"/>
      <c r="G239" s="37"/>
      <c r="H239" s="37">
        <f>SUM(H236:H238)</f>
        <v>4700</v>
      </c>
      <c r="I239" s="73">
        <f>SUM(I236:I238)</f>
        <v>0</v>
      </c>
      <c r="J239" s="37"/>
      <c r="K239" s="73">
        <f>SUM(K236:K238)</f>
        <v>192492.23</v>
      </c>
      <c r="L239" s="73"/>
      <c r="M239" s="73">
        <f t="shared" ref="M239:Z239" si="56">SUM(M236:M238)</f>
        <v>260169.84</v>
      </c>
      <c r="N239" s="73">
        <f t="shared" si="56"/>
        <v>104681.1</v>
      </c>
      <c r="O239" s="73">
        <f t="shared" si="56"/>
        <v>88536.960000000006</v>
      </c>
      <c r="P239" s="73">
        <f t="shared" si="56"/>
        <v>66951.78</v>
      </c>
      <c r="Q239" s="73">
        <f t="shared" si="56"/>
        <v>236144.06</v>
      </c>
      <c r="R239" s="73">
        <f t="shared" si="56"/>
        <v>236144.06</v>
      </c>
      <c r="S239" s="73">
        <f t="shared" si="56"/>
        <v>0</v>
      </c>
      <c r="T239" s="73">
        <f t="shared" si="56"/>
        <v>0</v>
      </c>
      <c r="U239" s="73">
        <f t="shared" si="56"/>
        <v>0</v>
      </c>
      <c r="V239" s="73">
        <f t="shared" si="56"/>
        <v>0</v>
      </c>
      <c r="W239" s="73">
        <f t="shared" si="56"/>
        <v>0</v>
      </c>
      <c r="X239" s="73">
        <f t="shared" si="56"/>
        <v>-2300</v>
      </c>
      <c r="Y239" s="73">
        <f t="shared" si="56"/>
        <v>0</v>
      </c>
      <c r="Z239" s="73">
        <f t="shared" si="56"/>
        <v>216518.00999999995</v>
      </c>
      <c r="AA239" s="37">
        <f>SUM(AA236:AA238)</f>
        <v>1535.3</v>
      </c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73">
        <f t="shared" ref="AL239:CI239" si="57">SUM(AL236:AL238)</f>
        <v>0</v>
      </c>
      <c r="AM239" s="73">
        <f t="shared" si="57"/>
        <v>0</v>
      </c>
      <c r="AN239" s="73">
        <f t="shared" si="57"/>
        <v>334771.46999999997</v>
      </c>
      <c r="AO239" s="73">
        <f t="shared" si="57"/>
        <v>0</v>
      </c>
      <c r="AP239" s="73">
        <f t="shared" si="57"/>
        <v>0</v>
      </c>
      <c r="AQ239" s="73">
        <f t="shared" si="57"/>
        <v>388611.38</v>
      </c>
      <c r="AR239" s="73">
        <f t="shared" si="57"/>
        <v>3608.54</v>
      </c>
      <c r="AS239" s="73">
        <f t="shared" si="57"/>
        <v>134948.35999999999</v>
      </c>
      <c r="AT239" s="73">
        <f t="shared" si="57"/>
        <v>92480.51</v>
      </c>
      <c r="AU239" s="73">
        <f t="shared" si="57"/>
        <v>168681.78</v>
      </c>
      <c r="AV239" s="73">
        <f t="shared" si="57"/>
        <v>3600.4090000000001</v>
      </c>
      <c r="AW239" s="73">
        <f t="shared" si="57"/>
        <v>87836.03</v>
      </c>
      <c r="AX239" s="73">
        <f t="shared" si="57"/>
        <v>58786.36</v>
      </c>
      <c r="AY239" s="73">
        <f t="shared" si="57"/>
        <v>89883.579999999987</v>
      </c>
      <c r="AZ239" s="73">
        <f t="shared" si="57"/>
        <v>0</v>
      </c>
      <c r="BA239" s="73">
        <f t="shared" si="57"/>
        <v>0</v>
      </c>
      <c r="BB239" s="73">
        <f t="shared" si="57"/>
        <v>19721.599999999999</v>
      </c>
      <c r="BC239" s="73">
        <f t="shared" si="57"/>
        <v>128002.03</v>
      </c>
      <c r="BD239" s="73">
        <f t="shared" si="57"/>
        <v>0</v>
      </c>
      <c r="BE239" s="73">
        <f t="shared" si="57"/>
        <v>0</v>
      </c>
      <c r="BF239" s="73">
        <f t="shared" si="57"/>
        <v>0</v>
      </c>
      <c r="BG239" s="73">
        <f t="shared" si="57"/>
        <v>0</v>
      </c>
      <c r="BH239" s="73">
        <f t="shared" si="57"/>
        <v>91.565000000000012</v>
      </c>
      <c r="BI239" s="73">
        <f t="shared" si="57"/>
        <v>7092.86</v>
      </c>
      <c r="BJ239" s="73">
        <f t="shared" si="57"/>
        <v>5048.87</v>
      </c>
      <c r="BK239" s="73">
        <f t="shared" si="57"/>
        <v>2043.99</v>
      </c>
      <c r="BL239" s="73">
        <f t="shared" si="57"/>
        <v>134948.35999999999</v>
      </c>
      <c r="BM239" s="73">
        <f t="shared" si="57"/>
        <v>92480.51</v>
      </c>
      <c r="BN239" s="73">
        <f t="shared" si="57"/>
        <v>5293.2700823804544</v>
      </c>
      <c r="BO239" s="37">
        <f t="shared" si="57"/>
        <v>0</v>
      </c>
      <c r="BP239" s="73">
        <f>SUM(BP236:BP238)</f>
        <v>87836.03</v>
      </c>
      <c r="BQ239" s="37">
        <f>SUM(BQ236:BQ238)</f>
        <v>58786.36</v>
      </c>
      <c r="BR239" s="73">
        <f>SUM(BR236:BR238)</f>
        <v>801.34215129480003</v>
      </c>
      <c r="BS239" s="37">
        <f t="shared" si="57"/>
        <v>0</v>
      </c>
      <c r="BT239" s="37">
        <f t="shared" si="57"/>
        <v>0</v>
      </c>
      <c r="BU239" s="37">
        <f t="shared" si="57"/>
        <v>0</v>
      </c>
      <c r="BV239" s="3">
        <f t="shared" si="57"/>
        <v>0</v>
      </c>
      <c r="BW239" s="37">
        <f t="shared" si="57"/>
        <v>0</v>
      </c>
      <c r="BX239" s="37">
        <f t="shared" si="57"/>
        <v>0</v>
      </c>
      <c r="BY239" s="37">
        <f t="shared" si="57"/>
        <v>0</v>
      </c>
      <c r="BZ239" s="37">
        <f t="shared" si="57"/>
        <v>0</v>
      </c>
      <c r="CA239" s="37">
        <f t="shared" si="57"/>
        <v>0</v>
      </c>
      <c r="CB239" s="37">
        <f t="shared" si="57"/>
        <v>7092.86</v>
      </c>
      <c r="CC239" s="37">
        <f t="shared" si="57"/>
        <v>7092.86</v>
      </c>
      <c r="CD239" s="37">
        <f t="shared" si="57"/>
        <v>0</v>
      </c>
      <c r="CE239" s="37">
        <f t="shared" si="57"/>
        <v>0</v>
      </c>
      <c r="CF239" s="37">
        <f t="shared" si="57"/>
        <v>0</v>
      </c>
      <c r="CG239" s="37">
        <f t="shared" si="57"/>
        <v>0</v>
      </c>
      <c r="CH239" s="37">
        <f t="shared" si="57"/>
        <v>0</v>
      </c>
      <c r="CI239" s="37">
        <f t="shared" si="57"/>
        <v>0</v>
      </c>
      <c r="CJ239" s="37">
        <f>SUM(CJ236:CJ238)</f>
        <v>7</v>
      </c>
      <c r="CK239" s="37">
        <f>SUM(CK236:CK238)</f>
        <v>248256.19</v>
      </c>
      <c r="CL239" s="37">
        <f>SUM(CL236:CL238)</f>
        <v>60172.28</v>
      </c>
      <c r="CM239" s="35"/>
      <c r="CN239" s="35"/>
      <c r="CO239" s="35"/>
      <c r="CP239" s="35"/>
    </row>
    <row r="240" spans="1:94" ht="25.5">
      <c r="A240" s="25">
        <v>1</v>
      </c>
      <c r="B240" s="19" t="s">
        <v>0</v>
      </c>
      <c r="C240" s="25"/>
      <c r="D240" s="25"/>
      <c r="E240" s="58">
        <v>42370</v>
      </c>
      <c r="F240" s="58">
        <v>42735</v>
      </c>
      <c r="G240" s="34" t="s">
        <v>278</v>
      </c>
      <c r="H240" s="25">
        <v>-66800</v>
      </c>
      <c r="I240" s="34"/>
      <c r="J240" s="25"/>
      <c r="K240" s="69">
        <v>53907.71</v>
      </c>
      <c r="L240" s="69"/>
      <c r="M240" s="69">
        <f>SUM(N240:P240)</f>
        <v>521078.94</v>
      </c>
      <c r="N240" s="69">
        <v>256052.37</v>
      </c>
      <c r="O240" s="69">
        <v>174523.51</v>
      </c>
      <c r="P240" s="69">
        <v>90503.06</v>
      </c>
      <c r="Q240" s="69">
        <v>482799.13</v>
      </c>
      <c r="R240" s="69">
        <f>SUM(Q240)</f>
        <v>482799.13</v>
      </c>
      <c r="S240" s="69"/>
      <c r="T240" s="69"/>
      <c r="U240" s="69"/>
      <c r="V240" s="69"/>
      <c r="W240" s="69"/>
      <c r="X240" s="69">
        <v>64900</v>
      </c>
      <c r="Y240" s="69"/>
      <c r="Z240" s="69">
        <f>SUM(K240+M240-Q240)</f>
        <v>92187.520000000019</v>
      </c>
      <c r="AA240" s="25">
        <v>2077.61</v>
      </c>
      <c r="AB240" s="60">
        <f>SUM(AC240:AG240)</f>
        <v>22.9</v>
      </c>
      <c r="AC240" s="60">
        <v>0</v>
      </c>
      <c r="AD240" s="25">
        <v>4.51</v>
      </c>
      <c r="AE240" s="25">
        <v>8.3699999999999992</v>
      </c>
      <c r="AF240" s="25">
        <v>3.82</v>
      </c>
      <c r="AG240" s="60">
        <v>6.2</v>
      </c>
      <c r="AH240" s="25"/>
      <c r="AI240" s="25"/>
      <c r="AJ240" s="25"/>
      <c r="AK240" s="25"/>
      <c r="AL240" s="25"/>
      <c r="AM240" s="25"/>
      <c r="AN240" s="25">
        <v>109718.33</v>
      </c>
      <c r="AO240" s="25"/>
      <c r="AP240" s="25"/>
      <c r="AQ240" s="25">
        <v>211412.41</v>
      </c>
      <c r="AR240" s="25">
        <v>1975.04</v>
      </c>
      <c r="AS240" s="25">
        <v>81168.81</v>
      </c>
      <c r="AT240" s="25">
        <v>68520.61</v>
      </c>
      <c r="AU240" s="25">
        <v>21438.560000000001</v>
      </c>
      <c r="AV240" s="25">
        <v>4832.8620000000001</v>
      </c>
      <c r="AW240" s="25">
        <v>106430.51</v>
      </c>
      <c r="AX240" s="25">
        <v>90813.59</v>
      </c>
      <c r="AY240" s="25">
        <v>25723.09</v>
      </c>
      <c r="AZ240" s="25">
        <v>497.31900000000002</v>
      </c>
      <c r="BA240" s="25">
        <v>738132.76</v>
      </c>
      <c r="BB240" s="25">
        <v>664703.80000000005</v>
      </c>
      <c r="BC240" s="25">
        <v>164250.76</v>
      </c>
      <c r="BD240" s="25">
        <v>1918.364</v>
      </c>
      <c r="BE240" s="25">
        <v>228839.87</v>
      </c>
      <c r="BF240" s="25">
        <v>194934.28</v>
      </c>
      <c r="BG240" s="25">
        <v>57029.62</v>
      </c>
      <c r="BH240" s="25">
        <v>0</v>
      </c>
      <c r="BI240" s="25">
        <v>0</v>
      </c>
      <c r="BJ240" s="25">
        <v>0</v>
      </c>
      <c r="BK240" s="25">
        <v>0</v>
      </c>
      <c r="BL240" s="25">
        <v>80048</v>
      </c>
      <c r="BM240" s="69">
        <v>79366</v>
      </c>
      <c r="BN240" s="25">
        <v>5922</v>
      </c>
      <c r="BO240" s="25"/>
      <c r="BP240" s="25">
        <v>83394</v>
      </c>
      <c r="BQ240" s="25">
        <v>82074</v>
      </c>
      <c r="BR240" s="25">
        <v>7371</v>
      </c>
      <c r="BS240" s="25"/>
      <c r="BT240" s="25">
        <v>726799.13</v>
      </c>
      <c r="BU240" s="25">
        <v>749361.72</v>
      </c>
      <c r="BV240" s="93">
        <v>72104.38</v>
      </c>
      <c r="BW240" s="25"/>
      <c r="BX240" s="25">
        <f>SUM(BE240)</f>
        <v>228839.87</v>
      </c>
      <c r="BY240" s="25">
        <f>SUM(BF240)</f>
        <v>194934.28</v>
      </c>
      <c r="BZ240" s="25">
        <f>SUM(BG240)</f>
        <v>57029.62</v>
      </c>
      <c r="CA240" s="25"/>
      <c r="CB240" s="69">
        <f>SUM(BI240)</f>
        <v>0</v>
      </c>
      <c r="CC240" s="69">
        <f>SUM(CB240)</f>
        <v>0</v>
      </c>
      <c r="CD240" s="25">
        <v>0</v>
      </c>
      <c r="CE240" s="25"/>
      <c r="CF240" s="25">
        <v>1</v>
      </c>
      <c r="CG240" s="25">
        <v>1</v>
      </c>
      <c r="CH240" s="25">
        <v>0</v>
      </c>
      <c r="CI240" s="25">
        <v>1935.14</v>
      </c>
      <c r="CJ240" s="25">
        <v>6</v>
      </c>
      <c r="CK240" s="25">
        <v>87315.11</v>
      </c>
      <c r="CL240" s="25">
        <v>80130.33</v>
      </c>
    </row>
    <row r="241" spans="1:94" s="33" customFormat="1">
      <c r="A241" s="37">
        <v>1</v>
      </c>
      <c r="B241" s="37" t="s">
        <v>338</v>
      </c>
      <c r="C241" s="37"/>
      <c r="D241" s="37"/>
      <c r="E241" s="37"/>
      <c r="F241" s="37"/>
      <c r="G241" s="37"/>
      <c r="H241" s="37">
        <f>SUM(H240)</f>
        <v>-66800</v>
      </c>
      <c r="I241" s="73">
        <f>SUM(I240)</f>
        <v>0</v>
      </c>
      <c r="J241" s="37"/>
      <c r="K241" s="73">
        <f>SUM(K240)</f>
        <v>53907.71</v>
      </c>
      <c r="L241" s="73">
        <f t="shared" ref="L241:Z241" si="58">SUM(L240)</f>
        <v>0</v>
      </c>
      <c r="M241" s="73">
        <f t="shared" si="58"/>
        <v>521078.94</v>
      </c>
      <c r="N241" s="73">
        <f t="shared" si="58"/>
        <v>256052.37</v>
      </c>
      <c r="O241" s="73">
        <f t="shared" si="58"/>
        <v>174523.51</v>
      </c>
      <c r="P241" s="73">
        <f t="shared" si="58"/>
        <v>90503.06</v>
      </c>
      <c r="Q241" s="73">
        <f t="shared" si="58"/>
        <v>482799.13</v>
      </c>
      <c r="R241" s="73">
        <f t="shared" si="58"/>
        <v>482799.13</v>
      </c>
      <c r="S241" s="73">
        <f t="shared" si="58"/>
        <v>0</v>
      </c>
      <c r="T241" s="73">
        <f t="shared" si="58"/>
        <v>0</v>
      </c>
      <c r="U241" s="73">
        <f t="shared" si="58"/>
        <v>0</v>
      </c>
      <c r="V241" s="73">
        <f t="shared" si="58"/>
        <v>0</v>
      </c>
      <c r="W241" s="73">
        <f t="shared" si="58"/>
        <v>0</v>
      </c>
      <c r="X241" s="73">
        <f t="shared" si="58"/>
        <v>64900</v>
      </c>
      <c r="Y241" s="73">
        <f t="shared" si="58"/>
        <v>0</v>
      </c>
      <c r="Z241" s="73">
        <f t="shared" si="58"/>
        <v>92187.520000000019</v>
      </c>
      <c r="AA241" s="37">
        <f>SUM(AA240)</f>
        <v>2077.61</v>
      </c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73">
        <f t="shared" ref="AL241:BJ241" si="59">SUM(AL240)</f>
        <v>0</v>
      </c>
      <c r="AM241" s="73">
        <f t="shared" si="59"/>
        <v>0</v>
      </c>
      <c r="AN241" s="73">
        <f t="shared" si="59"/>
        <v>109718.33</v>
      </c>
      <c r="AO241" s="73">
        <f t="shared" si="59"/>
        <v>0</v>
      </c>
      <c r="AP241" s="73">
        <f t="shared" si="59"/>
        <v>0</v>
      </c>
      <c r="AQ241" s="73">
        <f t="shared" si="59"/>
        <v>211412.41</v>
      </c>
      <c r="AR241" s="73">
        <f t="shared" si="59"/>
        <v>1975.04</v>
      </c>
      <c r="AS241" s="73">
        <f t="shared" si="59"/>
        <v>81168.81</v>
      </c>
      <c r="AT241" s="73">
        <f t="shared" si="59"/>
        <v>68520.61</v>
      </c>
      <c r="AU241" s="73">
        <f t="shared" si="59"/>
        <v>21438.560000000001</v>
      </c>
      <c r="AV241" s="73">
        <f t="shared" si="59"/>
        <v>4832.8620000000001</v>
      </c>
      <c r="AW241" s="73">
        <f t="shared" si="59"/>
        <v>106430.51</v>
      </c>
      <c r="AX241" s="73">
        <f t="shared" si="59"/>
        <v>90813.59</v>
      </c>
      <c r="AY241" s="73">
        <f t="shared" si="59"/>
        <v>25723.09</v>
      </c>
      <c r="AZ241" s="73">
        <f t="shared" si="59"/>
        <v>497.31900000000002</v>
      </c>
      <c r="BA241" s="73">
        <f t="shared" si="59"/>
        <v>738132.76</v>
      </c>
      <c r="BB241" s="73">
        <f t="shared" si="59"/>
        <v>664703.80000000005</v>
      </c>
      <c r="BC241" s="73">
        <f t="shared" si="59"/>
        <v>164250.76</v>
      </c>
      <c r="BD241" s="73">
        <f t="shared" si="59"/>
        <v>1918.364</v>
      </c>
      <c r="BE241" s="73">
        <f t="shared" si="59"/>
        <v>228839.87</v>
      </c>
      <c r="BF241" s="73">
        <f t="shared" si="59"/>
        <v>194934.28</v>
      </c>
      <c r="BG241" s="73">
        <f t="shared" si="59"/>
        <v>57029.62</v>
      </c>
      <c r="BH241" s="73">
        <f t="shared" si="59"/>
        <v>0</v>
      </c>
      <c r="BI241" s="73">
        <f t="shared" si="59"/>
        <v>0</v>
      </c>
      <c r="BJ241" s="73">
        <f t="shared" si="59"/>
        <v>0</v>
      </c>
      <c r="BK241" s="37">
        <f>SUM(BK240)</f>
        <v>0</v>
      </c>
      <c r="BL241" s="37">
        <f t="shared" ref="BL241:CL241" si="60">SUM(BL240)</f>
        <v>80048</v>
      </c>
      <c r="BM241" s="73">
        <f t="shared" si="60"/>
        <v>79366</v>
      </c>
      <c r="BN241" s="37">
        <v>53152</v>
      </c>
      <c r="BO241" s="37">
        <f t="shared" si="60"/>
        <v>0</v>
      </c>
      <c r="BP241" s="37">
        <f>SUM(BP240)</f>
        <v>83394</v>
      </c>
      <c r="BQ241" s="37">
        <f>SUM(BQ240)</f>
        <v>82074</v>
      </c>
      <c r="BR241" s="37">
        <f>SUM(BR240)</f>
        <v>7371</v>
      </c>
      <c r="BS241" s="37">
        <f t="shared" si="60"/>
        <v>0</v>
      </c>
      <c r="BT241" s="37">
        <f t="shared" si="60"/>
        <v>726799.13</v>
      </c>
      <c r="BU241" s="37">
        <f t="shared" si="60"/>
        <v>749361.72</v>
      </c>
      <c r="BV241" s="3">
        <f t="shared" si="60"/>
        <v>72104.38</v>
      </c>
      <c r="BW241" s="37">
        <f t="shared" si="60"/>
        <v>0</v>
      </c>
      <c r="BX241" s="37">
        <f t="shared" si="60"/>
        <v>228839.87</v>
      </c>
      <c r="BY241" s="37">
        <f t="shared" si="60"/>
        <v>194934.28</v>
      </c>
      <c r="BZ241" s="37">
        <f t="shared" si="60"/>
        <v>57029.62</v>
      </c>
      <c r="CA241" s="37">
        <f t="shared" si="60"/>
        <v>0</v>
      </c>
      <c r="CB241" s="37">
        <f t="shared" si="60"/>
        <v>0</v>
      </c>
      <c r="CC241" s="37">
        <f t="shared" si="60"/>
        <v>0</v>
      </c>
      <c r="CD241" s="37">
        <f t="shared" si="60"/>
        <v>0</v>
      </c>
      <c r="CE241" s="37">
        <f t="shared" si="60"/>
        <v>0</v>
      </c>
      <c r="CF241" s="37">
        <f t="shared" si="60"/>
        <v>1</v>
      </c>
      <c r="CG241" s="37">
        <f t="shared" si="60"/>
        <v>1</v>
      </c>
      <c r="CH241" s="37">
        <f t="shared" si="60"/>
        <v>0</v>
      </c>
      <c r="CI241" s="37">
        <f t="shared" si="60"/>
        <v>1935.14</v>
      </c>
      <c r="CJ241" s="37">
        <f t="shared" si="60"/>
        <v>6</v>
      </c>
      <c r="CK241" s="37">
        <f t="shared" si="60"/>
        <v>87315.11</v>
      </c>
      <c r="CL241" s="37">
        <f t="shared" si="60"/>
        <v>80130.33</v>
      </c>
      <c r="CM241" s="35"/>
      <c r="CN241" s="35"/>
      <c r="CO241" s="35"/>
      <c r="CP241" s="35"/>
    </row>
    <row r="242" spans="1:94" s="46" customFormat="1" ht="60">
      <c r="A242" s="50">
        <f>SUM(A241,A239,A234,A226,A222)</f>
        <v>22</v>
      </c>
      <c r="B242" s="51" t="s">
        <v>339</v>
      </c>
      <c r="C242" s="50"/>
      <c r="D242" s="50"/>
      <c r="E242" s="50"/>
      <c r="F242" s="50"/>
      <c r="G242" s="50"/>
      <c r="H242" s="50">
        <f>SUM(H241,H239,H234,H226,H222)</f>
        <v>592400</v>
      </c>
      <c r="I242" s="71">
        <f t="shared" ref="I242" si="61">SUM(I241,I239,I234,I226,I222)</f>
        <v>0</v>
      </c>
      <c r="J242" s="50"/>
      <c r="K242" s="71">
        <f t="shared" ref="K242:AA242" si="62">SUM(K241,K239,K234,K226,K222)</f>
        <v>408404.11</v>
      </c>
      <c r="L242" s="71">
        <f t="shared" si="62"/>
        <v>0</v>
      </c>
      <c r="M242" s="71">
        <f t="shared" si="62"/>
        <v>2745996.23</v>
      </c>
      <c r="N242" s="71">
        <f t="shared" si="62"/>
        <v>1136294</v>
      </c>
      <c r="O242" s="71">
        <f t="shared" si="62"/>
        <v>940125.43</v>
      </c>
      <c r="P242" s="71">
        <f t="shared" si="62"/>
        <v>669576.80000000005</v>
      </c>
      <c r="Q242" s="71">
        <f t="shared" si="62"/>
        <v>2634712.4500000002</v>
      </c>
      <c r="R242" s="71">
        <f t="shared" si="62"/>
        <v>2634712.4500000002</v>
      </c>
      <c r="S242" s="71">
        <f t="shared" si="62"/>
        <v>0</v>
      </c>
      <c r="T242" s="71">
        <f t="shared" si="62"/>
        <v>0</v>
      </c>
      <c r="U242" s="71">
        <f t="shared" si="62"/>
        <v>0</v>
      </c>
      <c r="V242" s="71">
        <f t="shared" si="62"/>
        <v>0</v>
      </c>
      <c r="W242" s="71">
        <f t="shared" si="62"/>
        <v>0</v>
      </c>
      <c r="X242" s="71">
        <f t="shared" si="62"/>
        <v>566100</v>
      </c>
      <c r="Y242" s="71">
        <f t="shared" si="62"/>
        <v>0</v>
      </c>
      <c r="Z242" s="71">
        <f t="shared" si="62"/>
        <v>519687.88999999996</v>
      </c>
      <c r="AA242" s="50">
        <f t="shared" si="62"/>
        <v>16208.41</v>
      </c>
      <c r="AB242" s="61">
        <f>SUM(AC242:AG242)</f>
        <v>16.510000000000002</v>
      </c>
      <c r="AC242" s="50">
        <v>0.09</v>
      </c>
      <c r="AD242" s="50">
        <v>3.27</v>
      </c>
      <c r="AE242" s="50">
        <v>5.07</v>
      </c>
      <c r="AF242" s="61">
        <v>3.8</v>
      </c>
      <c r="AG242" s="50">
        <v>4.28</v>
      </c>
      <c r="AH242" s="71">
        <f>SUM(AH241,AH239,AH234,AH226,AH222)</f>
        <v>5</v>
      </c>
      <c r="AI242" s="71">
        <f>SUM(AI241,AI239,AI234,AI226,AI222)</f>
        <v>5</v>
      </c>
      <c r="AJ242" s="71">
        <f>SUM(AJ241,AJ239,AJ234,AJ226,AJ222)</f>
        <v>0</v>
      </c>
      <c r="AK242" s="71">
        <f>SUM(AK241,AK239,AK234,AK226,AK222)</f>
        <v>9050.35</v>
      </c>
      <c r="AL242" s="71">
        <f t="shared" ref="AL242:BM242" si="63">SUM(AL241,AL239,AL234,AL226,AL222)</f>
        <v>0</v>
      </c>
      <c r="AM242" s="71">
        <f t="shared" si="63"/>
        <v>-377.57</v>
      </c>
      <c r="AN242" s="71">
        <f t="shared" si="63"/>
        <v>602452.68999999994</v>
      </c>
      <c r="AO242" s="71">
        <f t="shared" si="63"/>
        <v>0</v>
      </c>
      <c r="AP242" s="71">
        <f t="shared" si="63"/>
        <v>0</v>
      </c>
      <c r="AQ242" s="71">
        <f t="shared" si="63"/>
        <v>848848.88000000012</v>
      </c>
      <c r="AR242" s="71">
        <f t="shared" si="63"/>
        <v>28654.13124551512</v>
      </c>
      <c r="AS242" s="71">
        <f t="shared" si="63"/>
        <v>1086374.29</v>
      </c>
      <c r="AT242" s="71">
        <f t="shared" si="63"/>
        <v>988332.66999999993</v>
      </c>
      <c r="AU242" s="71">
        <f t="shared" si="63"/>
        <v>333514.47000000003</v>
      </c>
      <c r="AV242" s="71">
        <f t="shared" si="63"/>
        <v>31414.316285714285</v>
      </c>
      <c r="AW242" s="71">
        <f t="shared" si="63"/>
        <v>767409.25</v>
      </c>
      <c r="AX242" s="71">
        <f t="shared" si="63"/>
        <v>682783.33000000007</v>
      </c>
      <c r="AY242" s="71">
        <f t="shared" si="63"/>
        <v>212709.77</v>
      </c>
      <c r="AZ242" s="71">
        <f t="shared" si="63"/>
        <v>497.31900000000002</v>
      </c>
      <c r="BA242" s="71">
        <f t="shared" si="63"/>
        <v>738132.76</v>
      </c>
      <c r="BB242" s="71">
        <f t="shared" si="63"/>
        <v>684425.4</v>
      </c>
      <c r="BC242" s="71">
        <f t="shared" si="63"/>
        <v>292252.79000000004</v>
      </c>
      <c r="BD242" s="71">
        <f t="shared" si="63"/>
        <v>1918.364</v>
      </c>
      <c r="BE242" s="71">
        <f t="shared" si="63"/>
        <v>228839.87</v>
      </c>
      <c r="BF242" s="71">
        <f t="shared" si="63"/>
        <v>194934.28</v>
      </c>
      <c r="BG242" s="71">
        <f t="shared" si="63"/>
        <v>57029.62</v>
      </c>
      <c r="BH242" s="71">
        <f t="shared" si="63"/>
        <v>689.95015130389879</v>
      </c>
      <c r="BI242" s="71">
        <f t="shared" si="63"/>
        <v>53445.64</v>
      </c>
      <c r="BJ242" s="71">
        <f t="shared" si="63"/>
        <v>43073.789999999994</v>
      </c>
      <c r="BK242" s="71">
        <f t="shared" si="63"/>
        <v>10371.85</v>
      </c>
      <c r="BL242" s="71">
        <f t="shared" si="63"/>
        <v>1050711.77</v>
      </c>
      <c r="BM242" s="71">
        <f t="shared" si="63"/>
        <v>1008002.5499999999</v>
      </c>
      <c r="BN242" s="71">
        <f>SUM(BN239,BN240,BN234,BN226,BN222)</f>
        <v>59074</v>
      </c>
      <c r="BO242" s="71">
        <f t="shared" ref="BO242:CL242" si="64">SUM(BO241,BO239,BO234,BO226,BO222)</f>
        <v>0</v>
      </c>
      <c r="BP242" s="71">
        <f t="shared" si="64"/>
        <v>777044.34</v>
      </c>
      <c r="BQ242" s="71">
        <f t="shared" si="64"/>
        <v>734390.14</v>
      </c>
      <c r="BR242" s="71">
        <f t="shared" si="64"/>
        <v>16263.001800280199</v>
      </c>
      <c r="BS242" s="71">
        <f t="shared" si="64"/>
        <v>0</v>
      </c>
      <c r="BT242" s="71">
        <f t="shared" si="64"/>
        <v>726799.13</v>
      </c>
      <c r="BU242" s="71">
        <f t="shared" si="64"/>
        <v>749361.72</v>
      </c>
      <c r="BV242" s="97">
        <f t="shared" si="64"/>
        <v>72104.38</v>
      </c>
      <c r="BW242" s="71">
        <f t="shared" si="64"/>
        <v>0</v>
      </c>
      <c r="BX242" s="71">
        <f t="shared" si="64"/>
        <v>228839.87</v>
      </c>
      <c r="BY242" s="71">
        <f t="shared" si="64"/>
        <v>194934.28</v>
      </c>
      <c r="BZ242" s="71">
        <f t="shared" si="64"/>
        <v>57029.62</v>
      </c>
      <c r="CA242" s="71">
        <f t="shared" si="64"/>
        <v>0</v>
      </c>
      <c r="CB242" s="71">
        <f t="shared" si="64"/>
        <v>52522.459999999992</v>
      </c>
      <c r="CC242" s="71">
        <f t="shared" si="64"/>
        <v>52522.459999999992</v>
      </c>
      <c r="CD242" s="71">
        <f t="shared" si="64"/>
        <v>0</v>
      </c>
      <c r="CE242" s="71">
        <f t="shared" si="64"/>
        <v>0</v>
      </c>
      <c r="CF242" s="71">
        <f t="shared" si="64"/>
        <v>1</v>
      </c>
      <c r="CG242" s="71">
        <f t="shared" si="64"/>
        <v>1</v>
      </c>
      <c r="CH242" s="71">
        <f t="shared" si="64"/>
        <v>0</v>
      </c>
      <c r="CI242" s="71">
        <f t="shared" si="64"/>
        <v>1935.14</v>
      </c>
      <c r="CJ242" s="71">
        <f t="shared" si="64"/>
        <v>29</v>
      </c>
      <c r="CK242" s="71">
        <f t="shared" si="64"/>
        <v>553209.99</v>
      </c>
      <c r="CL242" s="71">
        <f t="shared" si="64"/>
        <v>326094.65000000002</v>
      </c>
      <c r="CM242" s="47"/>
      <c r="CN242" s="47"/>
      <c r="CO242" s="47"/>
      <c r="CP242" s="47"/>
    </row>
    <row r="243" spans="1:94" s="46" customFormat="1" ht="15">
      <c r="A243" s="48" t="s">
        <v>1</v>
      </c>
      <c r="B243" s="50"/>
      <c r="C243" s="50"/>
      <c r="D243" s="50"/>
      <c r="E243" s="50"/>
      <c r="F243" s="50"/>
      <c r="G243" s="50"/>
      <c r="H243" s="50"/>
      <c r="I243" s="49"/>
      <c r="J243" s="50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1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47"/>
      <c r="CN243" s="47"/>
      <c r="CO243" s="47"/>
      <c r="CP243" s="47"/>
    </row>
    <row r="244" spans="1:94">
      <c r="A244" s="3"/>
      <c r="B244" s="3" t="s">
        <v>37</v>
      </c>
      <c r="C244" s="25"/>
      <c r="D244" s="25"/>
      <c r="E244" s="25"/>
      <c r="F244" s="25"/>
      <c r="G244" s="25"/>
      <c r="H244" s="25"/>
      <c r="I244" s="34"/>
      <c r="J244" s="25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93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</row>
    <row r="245" spans="1:94">
      <c r="A245" s="4">
        <v>1</v>
      </c>
      <c r="B245" s="4" t="s">
        <v>38</v>
      </c>
      <c r="C245" s="25"/>
      <c r="D245" s="25"/>
      <c r="E245" s="25"/>
      <c r="F245" s="25"/>
      <c r="G245" s="25"/>
      <c r="H245" s="25">
        <v>28700</v>
      </c>
      <c r="I245" s="34"/>
      <c r="J245" s="25"/>
      <c r="K245" s="69">
        <v>101506.25</v>
      </c>
      <c r="L245" s="69"/>
      <c r="M245" s="69">
        <f>SUM(N245:P245)</f>
        <v>172571.22</v>
      </c>
      <c r="N245" s="69">
        <v>73177.8</v>
      </c>
      <c r="O245" s="69">
        <v>51606</v>
      </c>
      <c r="P245" s="69">
        <v>47787.42</v>
      </c>
      <c r="Q245" s="69">
        <v>153529.85</v>
      </c>
      <c r="R245" s="69">
        <f>SUM(Q245)</f>
        <v>153529.85</v>
      </c>
      <c r="S245" s="69"/>
      <c r="T245" s="69"/>
      <c r="U245" s="69"/>
      <c r="V245" s="69"/>
      <c r="W245" s="69"/>
      <c r="X245" s="69">
        <v>60000</v>
      </c>
      <c r="Y245" s="69"/>
      <c r="Z245" s="69">
        <f>SUM(K245+M245-Q245)</f>
        <v>120547.61999999997</v>
      </c>
      <c r="AA245" s="25">
        <v>860.1</v>
      </c>
      <c r="AB245" s="60">
        <f>SUM(AC245:AG245)</f>
        <v>15.99</v>
      </c>
      <c r="AC245" s="60">
        <v>0</v>
      </c>
      <c r="AD245" s="60">
        <v>3.69</v>
      </c>
      <c r="AE245" s="60">
        <v>3.43</v>
      </c>
      <c r="AF245" s="60">
        <v>4.87</v>
      </c>
      <c r="AG245" s="60">
        <v>4</v>
      </c>
      <c r="AH245" s="25"/>
      <c r="AI245" s="25"/>
      <c r="AJ245" s="25"/>
      <c r="AK245" s="25"/>
      <c r="AL245" s="25"/>
      <c r="AM245" s="25"/>
      <c r="AN245" s="25">
        <v>156187.22</v>
      </c>
      <c r="AO245" s="25"/>
      <c r="AP245" s="25"/>
      <c r="AQ245" s="25">
        <v>166565.45000000001</v>
      </c>
      <c r="AR245" s="25">
        <v>1090.54</v>
      </c>
      <c r="AS245" s="25">
        <v>44760</v>
      </c>
      <c r="AT245" s="25">
        <v>38666.44</v>
      </c>
      <c r="AU245" s="25">
        <v>35094.92</v>
      </c>
      <c r="AV245" s="25">
        <v>1047.894</v>
      </c>
      <c r="AW245" s="25">
        <v>38323.699999999997</v>
      </c>
      <c r="AX245" s="25">
        <v>32859.22</v>
      </c>
      <c r="AY245" s="25">
        <v>25688.05</v>
      </c>
      <c r="AZ245" s="25">
        <v>0</v>
      </c>
      <c r="BA245" s="25">
        <v>0</v>
      </c>
      <c r="BB245" s="25">
        <v>1709.97</v>
      </c>
      <c r="BC245" s="25">
        <v>104190.71</v>
      </c>
      <c r="BD245" s="25"/>
      <c r="BE245" s="25"/>
      <c r="BF245" s="25"/>
      <c r="BG245" s="25"/>
      <c r="BH245" s="25">
        <v>29.236000000000001</v>
      </c>
      <c r="BI245" s="69">
        <v>2264.81</v>
      </c>
      <c r="BJ245" s="69">
        <v>1734.65</v>
      </c>
      <c r="BK245" s="69">
        <v>530.16</v>
      </c>
      <c r="BL245" s="69">
        <f>SUM(BL247)/AS247*AS245</f>
        <v>60646.898553720494</v>
      </c>
      <c r="BM245" s="69">
        <f>SUM(BM247)/AT247*AT245</f>
        <v>55885.065840961572</v>
      </c>
      <c r="BN245" s="69">
        <f>SUM(BN247)/AU247*AU245</f>
        <v>5353.7529150044929</v>
      </c>
      <c r="BO245" s="25"/>
      <c r="BP245" s="69">
        <f>SUM(BP247)/AW247*AW245</f>
        <v>53655.144471839587</v>
      </c>
      <c r="BQ245" s="69">
        <f>SUM(BQ247)/AX247*AX245</f>
        <v>51880.736726046278</v>
      </c>
      <c r="BR245" s="69">
        <f>SUM(BR247)/AY247*AY245</f>
        <v>4255.7939182785258</v>
      </c>
      <c r="BS245" s="25"/>
      <c r="BT245" s="25">
        <v>0</v>
      </c>
      <c r="BU245" s="25">
        <f>SUM(BV247)/BB247*BB245</f>
        <v>0</v>
      </c>
      <c r="BV245" s="93">
        <f>SUM(BV247)/BC247*BC245</f>
        <v>0</v>
      </c>
      <c r="BW245" s="25"/>
      <c r="BX245" s="25"/>
      <c r="BY245" s="25"/>
      <c r="BZ245" s="25"/>
      <c r="CA245" s="25"/>
      <c r="CB245" s="69">
        <f>SUM(BI245)</f>
        <v>2264.81</v>
      </c>
      <c r="CC245" s="69">
        <f>SUM(CB245)</f>
        <v>2264.81</v>
      </c>
      <c r="CD245" s="25">
        <v>0</v>
      </c>
      <c r="CE245" s="25"/>
      <c r="CF245" s="25"/>
      <c r="CG245" s="25"/>
      <c r="CH245" s="25"/>
      <c r="CI245" s="25"/>
      <c r="CJ245" s="25">
        <v>3</v>
      </c>
      <c r="CK245" s="25">
        <v>118793.98</v>
      </c>
      <c r="CL245" s="25">
        <v>3000</v>
      </c>
    </row>
    <row r="246" spans="1:94">
      <c r="A246" s="4">
        <v>2</v>
      </c>
      <c r="B246" s="4" t="s">
        <v>39</v>
      </c>
      <c r="C246" s="25"/>
      <c r="D246" s="25"/>
      <c r="E246" s="25"/>
      <c r="F246" s="25"/>
      <c r="G246" s="25"/>
      <c r="H246" s="25">
        <v>-8800</v>
      </c>
      <c r="I246" s="34"/>
      <c r="J246" s="25"/>
      <c r="K246" s="69">
        <v>52542.62</v>
      </c>
      <c r="L246" s="69"/>
      <c r="M246" s="69">
        <f>SUM(N246:P246)</f>
        <v>196487.34</v>
      </c>
      <c r="N246" s="69">
        <v>83319.12</v>
      </c>
      <c r="O246" s="69">
        <v>58758</v>
      </c>
      <c r="P246" s="69">
        <v>54410.22</v>
      </c>
      <c r="Q246" s="69">
        <v>189663.98</v>
      </c>
      <c r="R246" s="69">
        <f>SUM(Q246)</f>
        <v>189663.98</v>
      </c>
      <c r="S246" s="69"/>
      <c r="T246" s="69"/>
      <c r="U246" s="69"/>
      <c r="V246" s="69"/>
      <c r="W246" s="69"/>
      <c r="X246" s="69">
        <v>7100</v>
      </c>
      <c r="Y246" s="69"/>
      <c r="Z246" s="69">
        <f>SUM(K246+M246-Q246)</f>
        <v>59365.979999999981</v>
      </c>
      <c r="AA246" s="25">
        <v>979.3</v>
      </c>
      <c r="AB246" s="60">
        <f>SUM(AC246:AG246)</f>
        <v>15.870000000000001</v>
      </c>
      <c r="AC246" s="60">
        <v>0</v>
      </c>
      <c r="AD246" s="60">
        <v>3.69</v>
      </c>
      <c r="AE246" s="60">
        <v>3.31</v>
      </c>
      <c r="AF246" s="60">
        <v>4.87</v>
      </c>
      <c r="AG246" s="60">
        <v>4</v>
      </c>
      <c r="AH246" s="25"/>
      <c r="AI246" s="25"/>
      <c r="AJ246" s="25"/>
      <c r="AK246" s="25"/>
      <c r="AL246" s="25"/>
      <c r="AM246" s="25"/>
      <c r="AN246" s="25">
        <v>103673.06</v>
      </c>
      <c r="AO246" s="25"/>
      <c r="AP246" s="25"/>
      <c r="AQ246" s="25">
        <v>101118.91</v>
      </c>
      <c r="AR246" s="25">
        <v>1048.3699999999999</v>
      </c>
      <c r="AS246" s="25">
        <v>42897.33</v>
      </c>
      <c r="AT246" s="25">
        <v>42637.81</v>
      </c>
      <c r="AU246" s="25">
        <v>28228.31</v>
      </c>
      <c r="AV246" s="25">
        <v>1023.451</v>
      </c>
      <c r="AW246" s="25">
        <v>37212.82</v>
      </c>
      <c r="AX246" s="25">
        <v>33241.47</v>
      </c>
      <c r="AY246" s="25">
        <v>27066.75</v>
      </c>
      <c r="AZ246" s="25">
        <v>0</v>
      </c>
      <c r="BA246" s="25">
        <v>0</v>
      </c>
      <c r="BB246" s="25">
        <v>6957</v>
      </c>
      <c r="BC246" s="25">
        <v>45088.92</v>
      </c>
      <c r="BD246" s="25"/>
      <c r="BE246" s="25"/>
      <c r="BF246" s="25"/>
      <c r="BG246" s="25"/>
      <c r="BH246" s="25">
        <v>55.404000000000003</v>
      </c>
      <c r="BI246" s="69">
        <v>4291.68</v>
      </c>
      <c r="BJ246" s="69">
        <v>3556.75</v>
      </c>
      <c r="BK246" s="69">
        <v>734.93</v>
      </c>
      <c r="BL246" s="69">
        <f>SUM(BL247)/AS247*AS246</f>
        <v>58123.101446279506</v>
      </c>
      <c r="BM246" s="69">
        <f>SUM(BM247)/AT247*AT246</f>
        <v>61624.934159038421</v>
      </c>
      <c r="BN246" s="69">
        <f>SUM(BN247)/AU247*AU246</f>
        <v>4306.2470849955062</v>
      </c>
      <c r="BO246" s="25"/>
      <c r="BP246" s="69">
        <f>SUM(BP247)/AW247*AW246</f>
        <v>52099.855528160428</v>
      </c>
      <c r="BQ246" s="69">
        <f>SUM(BQ247)/AX247*AX246</f>
        <v>52484.263273953722</v>
      </c>
      <c r="BR246" s="69">
        <f>SUM(BR247)/AY247*AY246</f>
        <v>4484.2060817214733</v>
      </c>
      <c r="BS246" s="25"/>
      <c r="BT246" s="25">
        <v>0</v>
      </c>
      <c r="BU246" s="25">
        <f>SUM(BV247)/BB247*BB246</f>
        <v>0</v>
      </c>
      <c r="BV246" s="93">
        <f>SUM(BV247)/BC247*BC246</f>
        <v>0</v>
      </c>
      <c r="BW246" s="25"/>
      <c r="BX246" s="25"/>
      <c r="BY246" s="25"/>
      <c r="BZ246" s="25"/>
      <c r="CA246" s="25"/>
      <c r="CB246" s="69">
        <f>SUM(BI246)</f>
        <v>4291.68</v>
      </c>
      <c r="CC246" s="69">
        <f>SUM(CB246)</f>
        <v>4291.68</v>
      </c>
      <c r="CD246" s="25">
        <v>0</v>
      </c>
      <c r="CE246" s="25"/>
      <c r="CF246" s="25"/>
      <c r="CG246" s="25"/>
      <c r="CH246" s="25"/>
      <c r="CI246" s="25"/>
      <c r="CJ246" s="25">
        <v>2</v>
      </c>
      <c r="CK246" s="25">
        <v>145186.51999999999</v>
      </c>
      <c r="CL246" s="25">
        <v>17608.560000000001</v>
      </c>
    </row>
    <row r="247" spans="1:94" s="33" customFormat="1" hidden="1">
      <c r="A247" s="3"/>
      <c r="B247" s="3"/>
      <c r="C247" s="37"/>
      <c r="D247" s="37"/>
      <c r="E247" s="37"/>
      <c r="F247" s="37"/>
      <c r="G247" s="37"/>
      <c r="H247" s="37"/>
      <c r="I247" s="37"/>
      <c r="J247" s="37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37"/>
      <c r="AB247" s="76"/>
      <c r="AC247" s="76"/>
      <c r="AD247" s="76"/>
      <c r="AE247" s="76"/>
      <c r="AF247" s="76"/>
      <c r="AG247" s="76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>
        <f>SUM(AR245:AR246)</f>
        <v>2138.91</v>
      </c>
      <c r="AS247" s="37">
        <f t="shared" ref="AS247:BK247" si="65">SUM(AS245:AS246)</f>
        <v>87657.33</v>
      </c>
      <c r="AT247" s="37">
        <f t="shared" si="65"/>
        <v>81304.25</v>
      </c>
      <c r="AU247" s="37">
        <f t="shared" si="65"/>
        <v>63323.229999999996</v>
      </c>
      <c r="AV247" s="37">
        <f t="shared" si="65"/>
        <v>2071.3450000000003</v>
      </c>
      <c r="AW247" s="37">
        <f t="shared" si="65"/>
        <v>75536.51999999999</v>
      </c>
      <c r="AX247" s="37">
        <f t="shared" si="65"/>
        <v>66100.69</v>
      </c>
      <c r="AY247" s="37">
        <f t="shared" si="65"/>
        <v>52754.8</v>
      </c>
      <c r="AZ247" s="37">
        <f t="shared" si="65"/>
        <v>0</v>
      </c>
      <c r="BA247" s="37">
        <f t="shared" si="65"/>
        <v>0</v>
      </c>
      <c r="BB247" s="37">
        <f t="shared" si="65"/>
        <v>8666.9699999999993</v>
      </c>
      <c r="BC247" s="37">
        <f t="shared" si="65"/>
        <v>149279.63</v>
      </c>
      <c r="BD247" s="37">
        <f t="shared" si="65"/>
        <v>0</v>
      </c>
      <c r="BE247" s="37">
        <f t="shared" si="65"/>
        <v>0</v>
      </c>
      <c r="BF247" s="37">
        <f t="shared" si="65"/>
        <v>0</v>
      </c>
      <c r="BG247" s="37">
        <f t="shared" si="65"/>
        <v>0</v>
      </c>
      <c r="BH247" s="37">
        <f t="shared" si="65"/>
        <v>84.64</v>
      </c>
      <c r="BI247" s="73">
        <f t="shared" si="65"/>
        <v>6556.49</v>
      </c>
      <c r="BJ247" s="73">
        <f t="shared" si="65"/>
        <v>5291.4</v>
      </c>
      <c r="BK247" s="73">
        <f t="shared" si="65"/>
        <v>1265.0899999999999</v>
      </c>
      <c r="BL247" s="37">
        <v>118770</v>
      </c>
      <c r="BM247" s="37">
        <v>117510</v>
      </c>
      <c r="BN247" s="37">
        <v>9660</v>
      </c>
      <c r="BO247" s="37"/>
      <c r="BP247" s="37">
        <v>105755</v>
      </c>
      <c r="BQ247" s="37">
        <v>104365</v>
      </c>
      <c r="BR247" s="37">
        <v>8740</v>
      </c>
      <c r="BS247" s="37"/>
      <c r="BT247" s="37"/>
      <c r="BU247" s="37"/>
      <c r="BV247" s="3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5"/>
      <c r="CN247" s="35"/>
      <c r="CO247" s="35"/>
      <c r="CP247" s="35"/>
    </row>
    <row r="248" spans="1:94" s="46" customFormat="1" ht="15">
      <c r="A248" s="10">
        <f>SUM(A246)</f>
        <v>2</v>
      </c>
      <c r="B248" s="12" t="s">
        <v>340</v>
      </c>
      <c r="C248" s="50"/>
      <c r="D248" s="50"/>
      <c r="E248" s="50"/>
      <c r="F248" s="50"/>
      <c r="G248" s="50"/>
      <c r="H248" s="50">
        <f>SUM(H245:H246)</f>
        <v>19900</v>
      </c>
      <c r="I248" s="71">
        <f>SUM(I245:I246)</f>
        <v>0</v>
      </c>
      <c r="J248" s="50"/>
      <c r="K248" s="71">
        <f>SUM(K245:K246)</f>
        <v>154048.87</v>
      </c>
      <c r="L248" s="71"/>
      <c r="M248" s="71">
        <f t="shared" ref="M248:Z248" si="66">SUM(M245:M246)</f>
        <v>369058.56</v>
      </c>
      <c r="N248" s="71">
        <f t="shared" si="66"/>
        <v>156496.91999999998</v>
      </c>
      <c r="O248" s="71">
        <f t="shared" si="66"/>
        <v>110364</v>
      </c>
      <c r="P248" s="71">
        <f t="shared" si="66"/>
        <v>102197.64</v>
      </c>
      <c r="Q248" s="71">
        <f t="shared" si="66"/>
        <v>343193.83</v>
      </c>
      <c r="R248" s="71">
        <f t="shared" si="66"/>
        <v>343193.83</v>
      </c>
      <c r="S248" s="71">
        <f t="shared" si="66"/>
        <v>0</v>
      </c>
      <c r="T248" s="71">
        <f t="shared" si="66"/>
        <v>0</v>
      </c>
      <c r="U248" s="71">
        <f t="shared" si="66"/>
        <v>0</v>
      </c>
      <c r="V248" s="71">
        <f t="shared" si="66"/>
        <v>0</v>
      </c>
      <c r="W248" s="71">
        <f t="shared" si="66"/>
        <v>0</v>
      </c>
      <c r="X248" s="71">
        <f t="shared" si="66"/>
        <v>67100</v>
      </c>
      <c r="Y248" s="71">
        <f t="shared" si="66"/>
        <v>0</v>
      </c>
      <c r="Z248" s="71">
        <f t="shared" si="66"/>
        <v>179913.59999999995</v>
      </c>
      <c r="AA248" s="50">
        <f>SUM(AA245:AA246)</f>
        <v>1839.4</v>
      </c>
      <c r="AB248" s="61">
        <f>SUM(AC248:AG248)</f>
        <v>15.93</v>
      </c>
      <c r="AC248" s="61">
        <v>0</v>
      </c>
      <c r="AD248" s="61">
        <v>3.69</v>
      </c>
      <c r="AE248" s="61">
        <v>3.37</v>
      </c>
      <c r="AF248" s="61">
        <v>4.87</v>
      </c>
      <c r="AG248" s="61">
        <v>4</v>
      </c>
      <c r="AH248" s="50"/>
      <c r="AI248" s="50"/>
      <c r="AJ248" s="50"/>
      <c r="AK248" s="50"/>
      <c r="AL248" s="50"/>
      <c r="AM248" s="71">
        <f t="shared" ref="AM248:CL248" si="67">SUM(AM245:AM246)</f>
        <v>0</v>
      </c>
      <c r="AN248" s="71">
        <f t="shared" si="67"/>
        <v>259860.28</v>
      </c>
      <c r="AO248" s="71">
        <f t="shared" si="67"/>
        <v>0</v>
      </c>
      <c r="AP248" s="71">
        <f t="shared" si="67"/>
        <v>0</v>
      </c>
      <c r="AQ248" s="71">
        <f t="shared" si="67"/>
        <v>267684.36</v>
      </c>
      <c r="AR248" s="71">
        <f t="shared" si="67"/>
        <v>2138.91</v>
      </c>
      <c r="AS248" s="71">
        <f t="shared" si="67"/>
        <v>87657.33</v>
      </c>
      <c r="AT248" s="71">
        <f t="shared" si="67"/>
        <v>81304.25</v>
      </c>
      <c r="AU248" s="71">
        <f t="shared" si="67"/>
        <v>63323.229999999996</v>
      </c>
      <c r="AV248" s="71">
        <f t="shared" si="67"/>
        <v>2071.3450000000003</v>
      </c>
      <c r="AW248" s="71">
        <f t="shared" si="67"/>
        <v>75536.51999999999</v>
      </c>
      <c r="AX248" s="71">
        <f t="shared" si="67"/>
        <v>66100.69</v>
      </c>
      <c r="AY248" s="71">
        <f t="shared" si="67"/>
        <v>52754.8</v>
      </c>
      <c r="AZ248" s="71">
        <f t="shared" si="67"/>
        <v>0</v>
      </c>
      <c r="BA248" s="71">
        <f t="shared" si="67"/>
        <v>0</v>
      </c>
      <c r="BB248" s="71">
        <f t="shared" si="67"/>
        <v>8666.9699999999993</v>
      </c>
      <c r="BC248" s="71">
        <f t="shared" si="67"/>
        <v>149279.63</v>
      </c>
      <c r="BD248" s="71">
        <f t="shared" si="67"/>
        <v>0</v>
      </c>
      <c r="BE248" s="71">
        <f t="shared" si="67"/>
        <v>0</v>
      </c>
      <c r="BF248" s="71">
        <f t="shared" si="67"/>
        <v>0</v>
      </c>
      <c r="BG248" s="71">
        <f t="shared" si="67"/>
        <v>0</v>
      </c>
      <c r="BH248" s="71">
        <f t="shared" si="67"/>
        <v>84.64</v>
      </c>
      <c r="BI248" s="71">
        <f t="shared" si="67"/>
        <v>6556.49</v>
      </c>
      <c r="BJ248" s="71">
        <f t="shared" si="67"/>
        <v>5291.4</v>
      </c>
      <c r="BK248" s="71">
        <f t="shared" si="67"/>
        <v>1265.0899999999999</v>
      </c>
      <c r="BL248" s="71">
        <f t="shared" si="67"/>
        <v>118770</v>
      </c>
      <c r="BM248" s="71">
        <f t="shared" si="67"/>
        <v>117510</v>
      </c>
      <c r="BN248" s="71">
        <f t="shared" si="67"/>
        <v>9660</v>
      </c>
      <c r="BO248" s="71">
        <f t="shared" si="67"/>
        <v>0</v>
      </c>
      <c r="BP248" s="71">
        <f>SUM(BP245:BP246)</f>
        <v>105755.00000000001</v>
      </c>
      <c r="BQ248" s="71">
        <f>SUM(BQ245:BQ246)</f>
        <v>104365</v>
      </c>
      <c r="BR248" s="71">
        <f>SUM(BR245:BR246)</f>
        <v>8740</v>
      </c>
      <c r="BS248" s="71">
        <f t="shared" si="67"/>
        <v>0</v>
      </c>
      <c r="BT248" s="71">
        <f t="shared" si="67"/>
        <v>0</v>
      </c>
      <c r="BU248" s="71">
        <f t="shared" si="67"/>
        <v>0</v>
      </c>
      <c r="BV248" s="97">
        <f t="shared" si="67"/>
        <v>0</v>
      </c>
      <c r="BW248" s="71">
        <f t="shared" si="67"/>
        <v>0</v>
      </c>
      <c r="BX248" s="71">
        <f t="shared" si="67"/>
        <v>0</v>
      </c>
      <c r="BY248" s="71">
        <f t="shared" si="67"/>
        <v>0</v>
      </c>
      <c r="BZ248" s="71">
        <f t="shared" si="67"/>
        <v>0</v>
      </c>
      <c r="CA248" s="71">
        <f t="shared" si="67"/>
        <v>0</v>
      </c>
      <c r="CB248" s="71">
        <f t="shared" si="67"/>
        <v>6556.49</v>
      </c>
      <c r="CC248" s="71">
        <f t="shared" si="67"/>
        <v>6556.49</v>
      </c>
      <c r="CD248" s="71">
        <f t="shared" si="67"/>
        <v>0</v>
      </c>
      <c r="CE248" s="71">
        <f t="shared" si="67"/>
        <v>0</v>
      </c>
      <c r="CF248" s="71">
        <f t="shared" si="67"/>
        <v>0</v>
      </c>
      <c r="CG248" s="71">
        <f t="shared" si="67"/>
        <v>0</v>
      </c>
      <c r="CH248" s="71">
        <f t="shared" si="67"/>
        <v>0</v>
      </c>
      <c r="CI248" s="71">
        <f t="shared" si="67"/>
        <v>0</v>
      </c>
      <c r="CJ248" s="71">
        <f t="shared" si="67"/>
        <v>5</v>
      </c>
      <c r="CK248" s="71">
        <f t="shared" si="67"/>
        <v>263980.5</v>
      </c>
      <c r="CL248" s="71">
        <f t="shared" si="67"/>
        <v>20608.560000000001</v>
      </c>
      <c r="CM248" s="47"/>
      <c r="CN248" s="47"/>
      <c r="CO248" s="47"/>
      <c r="CP248" s="47"/>
    </row>
    <row r="249" spans="1:94" s="53" customFormat="1" ht="15">
      <c r="A249" s="48" t="s">
        <v>2</v>
      </c>
      <c r="B249" s="48"/>
      <c r="C249" s="48"/>
      <c r="D249" s="48"/>
      <c r="E249" s="48"/>
      <c r="F249" s="48"/>
      <c r="G249" s="48"/>
      <c r="H249" s="48"/>
      <c r="I249" s="59"/>
      <c r="J249" s="48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22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56"/>
      <c r="CN249" s="56"/>
      <c r="CO249" s="56"/>
      <c r="CP249" s="56"/>
    </row>
    <row r="250" spans="1:94">
      <c r="A250" s="4">
        <v>1</v>
      </c>
      <c r="B250" s="16" t="s">
        <v>40</v>
      </c>
      <c r="C250" s="25"/>
      <c r="D250" s="25"/>
      <c r="E250" s="58">
        <v>42370</v>
      </c>
      <c r="F250" s="58">
        <v>42735</v>
      </c>
      <c r="G250" s="34" t="s">
        <v>278</v>
      </c>
      <c r="H250" s="25">
        <v>0</v>
      </c>
      <c r="I250" s="34"/>
      <c r="J250" s="25"/>
      <c r="K250" s="69">
        <v>4982.7299999999996</v>
      </c>
      <c r="L250" s="69"/>
      <c r="M250" s="69">
        <f>SUM(N250:P250)</f>
        <v>74198.16</v>
      </c>
      <c r="N250" s="69"/>
      <c r="O250" s="69"/>
      <c r="P250" s="69">
        <v>74198.16</v>
      </c>
      <c r="Q250" s="69">
        <v>72488.149999999994</v>
      </c>
      <c r="R250" s="69">
        <f>SUM(Q250)</f>
        <v>72488.149999999994</v>
      </c>
      <c r="S250" s="69"/>
      <c r="T250" s="69"/>
      <c r="U250" s="69"/>
      <c r="V250" s="69"/>
      <c r="W250" s="69"/>
      <c r="X250" s="69">
        <v>0</v>
      </c>
      <c r="Y250" s="69"/>
      <c r="Z250" s="69">
        <f>SUM(K250+M250-Q250)</f>
        <v>6692.7400000000052</v>
      </c>
      <c r="AA250" s="25">
        <v>931.9</v>
      </c>
      <c r="AB250" s="60">
        <f>SUM(AC250:AG250)</f>
        <v>7.76</v>
      </c>
      <c r="AC250" s="60">
        <v>0</v>
      </c>
      <c r="AD250" s="60">
        <v>0</v>
      </c>
      <c r="AE250" s="60">
        <v>0.76</v>
      </c>
      <c r="AF250" s="60">
        <v>7</v>
      </c>
      <c r="AG250" s="60">
        <v>0</v>
      </c>
      <c r="AH250" s="25"/>
      <c r="AI250" s="25"/>
      <c r="AJ250" s="25"/>
      <c r="AK250" s="25"/>
      <c r="AL250" s="25"/>
      <c r="AM250" s="25"/>
      <c r="AN250" s="25">
        <v>42342.68</v>
      </c>
      <c r="AO250" s="25"/>
      <c r="AP250" s="25"/>
      <c r="AQ250" s="25">
        <v>56669.88</v>
      </c>
      <c r="AR250" s="25">
        <v>909.67</v>
      </c>
      <c r="AS250" s="25">
        <v>49832.35</v>
      </c>
      <c r="AT250" s="25">
        <v>48120.88</v>
      </c>
      <c r="AU250" s="25">
        <v>6567.53</v>
      </c>
      <c r="AV250" s="25">
        <v>905.44899999999996</v>
      </c>
      <c r="AW250" s="25">
        <v>37858.81</v>
      </c>
      <c r="AX250" s="25">
        <v>37253.21</v>
      </c>
      <c r="AY250" s="25">
        <v>5375.12</v>
      </c>
      <c r="AZ250" s="25">
        <v>223.06899999999999</v>
      </c>
      <c r="BA250" s="25">
        <v>352132.66</v>
      </c>
      <c r="BB250" s="25">
        <v>340122.53</v>
      </c>
      <c r="BC250" s="25">
        <v>44727.23</v>
      </c>
      <c r="BD250" s="25"/>
      <c r="BE250" s="25"/>
      <c r="BF250" s="25"/>
      <c r="BG250" s="25"/>
      <c r="BH250" s="25">
        <v>0</v>
      </c>
      <c r="BI250" s="25">
        <v>0</v>
      </c>
      <c r="BJ250" s="25">
        <v>0</v>
      </c>
      <c r="BK250" s="25">
        <v>0</v>
      </c>
      <c r="BL250" s="69">
        <f>SUM(BL253)/AS253*AS250</f>
        <v>29859.81929465631</v>
      </c>
      <c r="BM250" s="69">
        <f>SUM(BM253)/AT253*AT250</f>
        <v>27766.8056837699</v>
      </c>
      <c r="BN250" s="25">
        <f>SUM(BN253)/AU253*AU250</f>
        <v>0</v>
      </c>
      <c r="BO250" s="25"/>
      <c r="BP250" s="69">
        <f>SUM(BP253)/AW253*AW250</f>
        <v>32234.408639506146</v>
      </c>
      <c r="BQ250" s="69">
        <f>SUM(BQ253)/AX253*AX250</f>
        <v>22960.1585677779</v>
      </c>
      <c r="BR250" s="69">
        <f>SUM(BR253)/AY253*AY250</f>
        <v>7561.7301933132003</v>
      </c>
      <c r="BS250" s="25"/>
      <c r="BT250" s="69">
        <f>SUM(BT253)/BA253*BA250</f>
        <v>160672.1165058761</v>
      </c>
      <c r="BU250" s="69">
        <f>SUM(BU253)/BB253*BB250</f>
        <v>104816.7182577502</v>
      </c>
      <c r="BV250" s="85">
        <f>SUM(BV253)/BC253*BC250</f>
        <v>54137.355411629294</v>
      </c>
      <c r="BW250" s="25"/>
      <c r="BX250" s="25"/>
      <c r="BY250" s="25"/>
      <c r="BZ250" s="25"/>
      <c r="CA250" s="25"/>
      <c r="CB250" s="69">
        <f>SUM(BI250)</f>
        <v>0</v>
      </c>
      <c r="CC250" s="69">
        <f>SUM(CB250)</f>
        <v>0</v>
      </c>
      <c r="CD250" s="25">
        <v>0</v>
      </c>
      <c r="CE250" s="25"/>
      <c r="CF250" s="25"/>
      <c r="CG250" s="25"/>
      <c r="CH250" s="25"/>
      <c r="CI250" s="25"/>
      <c r="CJ250" s="25">
        <v>1</v>
      </c>
      <c r="CK250" s="25">
        <v>20929.189999999999</v>
      </c>
      <c r="CL250" s="25">
        <v>573.5</v>
      </c>
    </row>
    <row r="251" spans="1:94">
      <c r="A251" s="4">
        <v>2</v>
      </c>
      <c r="B251" s="16" t="s">
        <v>41</v>
      </c>
      <c r="C251" s="25"/>
      <c r="D251" s="25"/>
      <c r="E251" s="58">
        <v>42370</v>
      </c>
      <c r="F251" s="58">
        <v>42735</v>
      </c>
      <c r="G251" s="34" t="s">
        <v>273</v>
      </c>
      <c r="H251" s="25">
        <v>0</v>
      </c>
      <c r="I251" s="34"/>
      <c r="J251" s="25"/>
      <c r="K251" s="69">
        <v>1680.66</v>
      </c>
      <c r="L251" s="69"/>
      <c r="M251" s="69">
        <f>SUM(N251:P251)</f>
        <v>50144.76</v>
      </c>
      <c r="N251" s="69"/>
      <c r="O251" s="69">
        <v>0</v>
      </c>
      <c r="P251" s="69">
        <v>50144.76</v>
      </c>
      <c r="Q251" s="69">
        <v>48266.74</v>
      </c>
      <c r="R251" s="69">
        <f>SUM(Q251)</f>
        <v>48266.74</v>
      </c>
      <c r="S251" s="69"/>
      <c r="T251" s="69"/>
      <c r="U251" s="69"/>
      <c r="V251" s="69"/>
      <c r="W251" s="69"/>
      <c r="X251" s="69">
        <v>0</v>
      </c>
      <c r="Y251" s="69"/>
      <c r="Z251" s="69">
        <f>SUM(K251+M251-Q251)</f>
        <v>3558.6800000000076</v>
      </c>
      <c r="AA251" s="25">
        <v>629.79999999999995</v>
      </c>
      <c r="AB251" s="60">
        <f>SUM(AC251:AG251)</f>
        <v>7</v>
      </c>
      <c r="AC251" s="60">
        <v>0</v>
      </c>
      <c r="AD251" s="60">
        <v>0</v>
      </c>
      <c r="AE251" s="60">
        <v>0</v>
      </c>
      <c r="AF251" s="60">
        <v>7</v>
      </c>
      <c r="AG251" s="60">
        <v>0</v>
      </c>
      <c r="AH251" s="25"/>
      <c r="AI251" s="25"/>
      <c r="AJ251" s="25"/>
      <c r="AK251" s="25"/>
      <c r="AL251" s="25"/>
      <c r="AM251" s="25"/>
      <c r="AN251" s="25">
        <v>11593.15</v>
      </c>
      <c r="AO251" s="25"/>
      <c r="AP251" s="25"/>
      <c r="AQ251" s="25">
        <v>29663.54</v>
      </c>
      <c r="AR251" s="25">
        <v>181.46</v>
      </c>
      <c r="AS251" s="25">
        <v>9942</v>
      </c>
      <c r="AT251" s="25">
        <v>9278.18</v>
      </c>
      <c r="AU251" s="25">
        <v>943.82</v>
      </c>
      <c r="AV251" s="25">
        <v>181.46299999999999</v>
      </c>
      <c r="AW251" s="25">
        <v>7666.91</v>
      </c>
      <c r="AX251" s="25">
        <v>7064.3</v>
      </c>
      <c r="AY251" s="25">
        <v>872.61</v>
      </c>
      <c r="AZ251" s="25">
        <v>136.85</v>
      </c>
      <c r="BA251" s="25">
        <v>216700.73</v>
      </c>
      <c r="BB251" s="25">
        <v>199896.77</v>
      </c>
      <c r="BC251" s="25">
        <v>27847.11</v>
      </c>
      <c r="BD251" s="25"/>
      <c r="BE251" s="25"/>
      <c r="BF251" s="25"/>
      <c r="BG251" s="25"/>
      <c r="BH251" s="25">
        <v>0</v>
      </c>
      <c r="BI251" s="25">
        <v>0</v>
      </c>
      <c r="BJ251" s="25">
        <v>0</v>
      </c>
      <c r="BK251" s="25">
        <v>0</v>
      </c>
      <c r="BL251" s="69">
        <f>SUM(BL253)/AS253*AS251</f>
        <v>5957.3012998077165</v>
      </c>
      <c r="BM251" s="69">
        <f>SUM(BM253)/AT253*AT251</f>
        <v>5353.7138381309778</v>
      </c>
      <c r="BN251" s="25">
        <f>SUM(BN253)/AU253*AU251</f>
        <v>0</v>
      </c>
      <c r="BO251" s="25"/>
      <c r="BP251" s="69">
        <f>SUM(BP253)/AW253*AW251</f>
        <v>6527.8942983764173</v>
      </c>
      <c r="BQ251" s="69">
        <f>SUM(BQ253)/AX253*AX251</f>
        <v>4353.9187138599182</v>
      </c>
      <c r="BR251" s="69">
        <f>SUM(BR253)/AY253*AY251</f>
        <v>1227.5895950205822</v>
      </c>
      <c r="BS251" s="25"/>
      <c r="BT251" s="69">
        <f>SUM(BT253)/BA253*BA251</f>
        <v>98876.840726640934</v>
      </c>
      <c r="BU251" s="69">
        <f>SUM(BU253)/BB253*BB251</f>
        <v>61602.868300798204</v>
      </c>
      <c r="BV251" s="85">
        <f>SUM(BV253)/BC253*BC251</f>
        <v>33705.840743026922</v>
      </c>
      <c r="BW251" s="25"/>
      <c r="BX251" s="25"/>
      <c r="BY251" s="25"/>
      <c r="BZ251" s="25"/>
      <c r="CA251" s="25"/>
      <c r="CB251" s="69">
        <f>SUM(BI251)</f>
        <v>0</v>
      </c>
      <c r="CC251" s="69">
        <f>SUM(CB251)</f>
        <v>0</v>
      </c>
      <c r="CD251" s="25">
        <v>0</v>
      </c>
      <c r="CE251" s="25"/>
      <c r="CF251" s="25"/>
      <c r="CG251" s="25"/>
      <c r="CH251" s="25"/>
      <c r="CI251" s="25"/>
      <c r="CJ251" s="25"/>
      <c r="CK251" s="25"/>
      <c r="CL251" s="25"/>
    </row>
    <row r="252" spans="1:94">
      <c r="A252" s="4">
        <v>3</v>
      </c>
      <c r="B252" s="16" t="s">
        <v>42</v>
      </c>
      <c r="C252" s="25"/>
      <c r="D252" s="25"/>
      <c r="E252" s="58">
        <v>42370</v>
      </c>
      <c r="F252" s="58">
        <v>42735</v>
      </c>
      <c r="G252" s="34" t="s">
        <v>273</v>
      </c>
      <c r="H252" s="25">
        <v>0</v>
      </c>
      <c r="I252" s="34"/>
      <c r="J252" s="25"/>
      <c r="K252" s="69">
        <v>5910.59</v>
      </c>
      <c r="L252" s="69"/>
      <c r="M252" s="69">
        <f>SUM(N252:P252)</f>
        <v>8479.5</v>
      </c>
      <c r="N252" s="69"/>
      <c r="O252" s="69"/>
      <c r="P252" s="69">
        <v>8479.5</v>
      </c>
      <c r="Q252" s="69">
        <v>17378.939999999999</v>
      </c>
      <c r="R252" s="69">
        <f>SUM(Q252)</f>
        <v>17378.939999999999</v>
      </c>
      <c r="S252" s="69"/>
      <c r="T252" s="69"/>
      <c r="U252" s="69"/>
      <c r="V252" s="69"/>
      <c r="W252" s="69"/>
      <c r="X252" s="69">
        <v>0</v>
      </c>
      <c r="Y252" s="69">
        <f>SUM(K252+M252-Q252)</f>
        <v>-2988.8499999999985</v>
      </c>
      <c r="Z252" s="69">
        <v>0</v>
      </c>
      <c r="AA252" s="25">
        <v>106.5</v>
      </c>
      <c r="AB252" s="60">
        <f>SUM(AC252:AG252)</f>
        <v>7</v>
      </c>
      <c r="AC252" s="60">
        <v>0</v>
      </c>
      <c r="AD252" s="60">
        <v>0</v>
      </c>
      <c r="AE252" s="60">
        <v>0</v>
      </c>
      <c r="AF252" s="60">
        <v>7</v>
      </c>
      <c r="AG252" s="60">
        <v>0</v>
      </c>
      <c r="AH252" s="25"/>
      <c r="AI252" s="25"/>
      <c r="AJ252" s="25"/>
      <c r="AK252" s="25"/>
      <c r="AL252" s="25"/>
      <c r="AM252" s="25"/>
      <c r="AN252" s="25">
        <v>38015.53</v>
      </c>
      <c r="AO252" s="25"/>
      <c r="AP252" s="25"/>
      <c r="AQ252" s="25">
        <v>3184.8</v>
      </c>
      <c r="AR252" s="25">
        <v>56.43</v>
      </c>
      <c r="AS252" s="25">
        <v>3117.26</v>
      </c>
      <c r="AT252" s="25">
        <v>7910.41</v>
      </c>
      <c r="AU252" s="25">
        <v>165.24</v>
      </c>
      <c r="AV252" s="25">
        <v>52.210999999999999</v>
      </c>
      <c r="AW252" s="25">
        <v>2423.7800000000002</v>
      </c>
      <c r="AX252" s="25">
        <v>7434.24</v>
      </c>
      <c r="AY252" s="25">
        <v>100</v>
      </c>
      <c r="AZ252" s="25">
        <v>25.492000000000001</v>
      </c>
      <c r="BA252" s="25">
        <v>40242.67</v>
      </c>
      <c r="BB252" s="25">
        <v>65269.79</v>
      </c>
      <c r="BC252" s="25">
        <v>2919.56</v>
      </c>
      <c r="BD252" s="25"/>
      <c r="BE252" s="25"/>
      <c r="BF252" s="25"/>
      <c r="BG252" s="25"/>
      <c r="BH252" s="25">
        <v>0</v>
      </c>
      <c r="BI252" s="25">
        <v>0</v>
      </c>
      <c r="BJ252" s="25">
        <v>0</v>
      </c>
      <c r="BK252" s="25">
        <v>0</v>
      </c>
      <c r="BL252" s="69">
        <f>SUM(BL253)/AS253*AS252</f>
        <v>1867.879405535969</v>
      </c>
      <c r="BM252" s="69">
        <f>SUM(BM253)/AT253*AT252</f>
        <v>4564.4804780991171</v>
      </c>
      <c r="BN252" s="25">
        <f>SUM(BN253)/AU253*AU252</f>
        <v>0</v>
      </c>
      <c r="BO252" s="25"/>
      <c r="BP252" s="69">
        <f>SUM(BP253)/AW253*AW252</f>
        <v>2063.6970621174364</v>
      </c>
      <c r="BQ252" s="69">
        <f>SUM(BQ253)/AX253*AX252</f>
        <v>4581.9227183621815</v>
      </c>
      <c r="BR252" s="69">
        <f>SUM(BR253)/AY253*AY252</f>
        <v>140.6802116662177</v>
      </c>
      <c r="BS252" s="25"/>
      <c r="BT252" s="69">
        <f>SUM(BT253)/BA253*BA252</f>
        <v>18362.04276748293</v>
      </c>
      <c r="BU252" s="69">
        <f>SUM(BU253)/BB253*BB252</f>
        <v>20114.413441451587</v>
      </c>
      <c r="BV252" s="85">
        <f>SUM(BV253)/BC253*BC252</f>
        <v>3533.8038453437962</v>
      </c>
      <c r="BW252" s="25"/>
      <c r="BX252" s="25"/>
      <c r="BY252" s="25"/>
      <c r="BZ252" s="25"/>
      <c r="CA252" s="25"/>
      <c r="CB252" s="69">
        <f>SUM(BI252)</f>
        <v>0</v>
      </c>
      <c r="CC252" s="69">
        <f>SUM(CB252)</f>
        <v>0</v>
      </c>
      <c r="CD252" s="25">
        <v>0</v>
      </c>
      <c r="CE252" s="25"/>
      <c r="CF252" s="25"/>
      <c r="CG252" s="25"/>
      <c r="CH252" s="25"/>
      <c r="CI252" s="25"/>
      <c r="CJ252" s="25">
        <v>1</v>
      </c>
      <c r="CK252" s="25">
        <v>25114.400000000001</v>
      </c>
      <c r="CL252" s="25">
        <v>23661.32</v>
      </c>
    </row>
    <row r="253" spans="1:94" s="33" customFormat="1">
      <c r="A253" s="3"/>
      <c r="B253" s="17"/>
      <c r="C253" s="37"/>
      <c r="D253" s="37"/>
      <c r="E253" s="81"/>
      <c r="F253" s="81"/>
      <c r="G253" s="37"/>
      <c r="H253" s="37">
        <f>SUM(H250:H252)</f>
        <v>0</v>
      </c>
      <c r="I253" s="37"/>
      <c r="J253" s="37"/>
      <c r="K253" s="37">
        <f>SUM(K250:K252)</f>
        <v>12573.98</v>
      </c>
      <c r="L253" s="73"/>
      <c r="M253" s="37">
        <f t="shared" ref="M253:R253" si="68">SUM(M250:M252)</f>
        <v>132822.42000000001</v>
      </c>
      <c r="N253" s="37">
        <f t="shared" si="68"/>
        <v>0</v>
      </c>
      <c r="O253" s="37">
        <f t="shared" si="68"/>
        <v>0</v>
      </c>
      <c r="P253" s="37">
        <f t="shared" si="68"/>
        <v>132822.42000000001</v>
      </c>
      <c r="Q253" s="37">
        <f t="shared" si="68"/>
        <v>138133.82999999999</v>
      </c>
      <c r="R253" s="37">
        <f t="shared" si="68"/>
        <v>138133.82999999999</v>
      </c>
      <c r="S253" s="73"/>
      <c r="T253" s="73"/>
      <c r="U253" s="73"/>
      <c r="V253" s="73"/>
      <c r="W253" s="73"/>
      <c r="X253" s="37">
        <f>SUM(X250:X252)</f>
        <v>0</v>
      </c>
      <c r="Y253" s="37">
        <f>SUM(Y250:Y252)</f>
        <v>-2988.8499999999985</v>
      </c>
      <c r="Z253" s="37">
        <f>SUM(Z250:Z252)</f>
        <v>10251.420000000013</v>
      </c>
      <c r="AA253" s="37">
        <f>SUM(AA250:AA252)</f>
        <v>1668.1999999999998</v>
      </c>
      <c r="AB253" s="76"/>
      <c r="AC253" s="76"/>
      <c r="AD253" s="76"/>
      <c r="AE253" s="76"/>
      <c r="AF253" s="76"/>
      <c r="AG253" s="76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>
        <f>SUM(AR250:AR252)</f>
        <v>1147.56</v>
      </c>
      <c r="AS253" s="37">
        <f t="shared" ref="AS253:BC253" si="69">SUM(AS250:AS252)</f>
        <v>62891.61</v>
      </c>
      <c r="AT253" s="37">
        <f t="shared" si="69"/>
        <v>65309.47</v>
      </c>
      <c r="AU253" s="37">
        <f t="shared" si="69"/>
        <v>7676.5899999999992</v>
      </c>
      <c r="AV253" s="37">
        <f t="shared" si="69"/>
        <v>1139.123</v>
      </c>
      <c r="AW253" s="37">
        <f t="shared" si="69"/>
        <v>47949.5</v>
      </c>
      <c r="AX253" s="37">
        <f t="shared" si="69"/>
        <v>51751.75</v>
      </c>
      <c r="AY253" s="37">
        <f t="shared" si="69"/>
        <v>6347.73</v>
      </c>
      <c r="AZ253" s="37">
        <f t="shared" si="69"/>
        <v>385.411</v>
      </c>
      <c r="BA253" s="37">
        <f t="shared" si="69"/>
        <v>609076.06000000006</v>
      </c>
      <c r="BB253" s="37">
        <f t="shared" si="69"/>
        <v>605289.09000000008</v>
      </c>
      <c r="BC253" s="37">
        <f t="shared" si="69"/>
        <v>75493.899999999994</v>
      </c>
      <c r="BD253" s="37">
        <f t="shared" ref="BD253:BK253" si="70">SUM(BD250:BD252)</f>
        <v>0</v>
      </c>
      <c r="BE253" s="37">
        <f t="shared" si="70"/>
        <v>0</v>
      </c>
      <c r="BF253" s="37">
        <f t="shared" si="70"/>
        <v>0</v>
      </c>
      <c r="BG253" s="37">
        <f t="shared" si="70"/>
        <v>0</v>
      </c>
      <c r="BH253" s="37">
        <f t="shared" si="70"/>
        <v>0</v>
      </c>
      <c r="BI253" s="37">
        <f t="shared" si="70"/>
        <v>0</v>
      </c>
      <c r="BJ253" s="37">
        <f t="shared" si="70"/>
        <v>0</v>
      </c>
      <c r="BK253" s="37">
        <f t="shared" si="70"/>
        <v>0</v>
      </c>
      <c r="BL253" s="37">
        <v>37685</v>
      </c>
      <c r="BM253" s="37">
        <v>37685</v>
      </c>
      <c r="BN253" s="37">
        <v>0</v>
      </c>
      <c r="BO253" s="37"/>
      <c r="BP253" s="37">
        <v>40826</v>
      </c>
      <c r="BQ253" s="37">
        <v>31896</v>
      </c>
      <c r="BR253" s="37">
        <v>8930</v>
      </c>
      <c r="BS253" s="37"/>
      <c r="BT253" s="37">
        <v>277911</v>
      </c>
      <c r="BU253" s="37">
        <v>186534</v>
      </c>
      <c r="BV253" s="3">
        <v>91377</v>
      </c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5"/>
      <c r="CN253" s="35"/>
      <c r="CO253" s="35"/>
      <c r="CP253" s="35"/>
    </row>
    <row r="254" spans="1:94">
      <c r="A254" s="4"/>
      <c r="B254" s="17" t="s">
        <v>236</v>
      </c>
      <c r="C254" s="25"/>
      <c r="D254" s="25"/>
      <c r="E254" s="25"/>
      <c r="F254" s="25"/>
      <c r="G254" s="25"/>
      <c r="H254" s="25"/>
      <c r="I254" s="34"/>
      <c r="J254" s="25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93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</row>
    <row r="255" spans="1:94">
      <c r="A255" s="4">
        <v>4</v>
      </c>
      <c r="B255" s="16" t="s">
        <v>216</v>
      </c>
      <c r="C255" s="25"/>
      <c r="D255" s="25"/>
      <c r="E255" s="58">
        <v>42370</v>
      </c>
      <c r="F255" s="58">
        <v>42735</v>
      </c>
      <c r="G255" s="34" t="s">
        <v>278</v>
      </c>
      <c r="H255" s="99">
        <v>-19900</v>
      </c>
      <c r="I255" s="34"/>
      <c r="J255" s="25"/>
      <c r="K255" s="69">
        <v>27458.9</v>
      </c>
      <c r="L255" s="69"/>
      <c r="M255" s="69">
        <f t="shared" ref="M255:M270" si="71">SUM(N255:P255)</f>
        <v>59646.840000000004</v>
      </c>
      <c r="N255" s="69">
        <v>24837.24</v>
      </c>
      <c r="O255" s="69">
        <v>18816</v>
      </c>
      <c r="P255" s="69">
        <v>15993.6</v>
      </c>
      <c r="Q255" s="69">
        <v>50324.36</v>
      </c>
      <c r="R255" s="69">
        <f t="shared" ref="R255:R270" si="72">SUM(Q255)</f>
        <v>50324.36</v>
      </c>
      <c r="S255" s="69"/>
      <c r="T255" s="69"/>
      <c r="U255" s="69"/>
      <c r="V255" s="69"/>
      <c r="W255" s="69"/>
      <c r="X255" s="69">
        <v>-41100</v>
      </c>
      <c r="Y255" s="69"/>
      <c r="Z255" s="69">
        <f t="shared" ref="Z255:Z270" si="73">SUM(K255+M255-Q255)</f>
        <v>36781.380000000005</v>
      </c>
      <c r="AA255" s="25">
        <v>313.60000000000002</v>
      </c>
      <c r="AB255" s="60">
        <f t="shared" ref="AB255:AB270" si="74">SUM(AC255:AG255)</f>
        <v>17.3</v>
      </c>
      <c r="AC255" s="60">
        <v>0</v>
      </c>
      <c r="AD255" s="60">
        <v>4.5</v>
      </c>
      <c r="AE255" s="60">
        <v>4.33</v>
      </c>
      <c r="AF255" s="60">
        <v>4.47</v>
      </c>
      <c r="AG255" s="60">
        <v>4</v>
      </c>
      <c r="AH255" s="25"/>
      <c r="AI255" s="25"/>
      <c r="AJ255" s="25"/>
      <c r="AK255" s="25"/>
      <c r="AL255" s="25"/>
      <c r="AM255" s="25"/>
      <c r="AN255" s="25">
        <v>81731.45</v>
      </c>
      <c r="AO255" s="25"/>
      <c r="AP255" s="25"/>
      <c r="AQ255" s="25">
        <v>108351.25</v>
      </c>
      <c r="AR255" s="25">
        <v>1380.42</v>
      </c>
      <c r="AS255" s="25">
        <v>30462.01</v>
      </c>
      <c r="AT255" s="25">
        <v>24059.98</v>
      </c>
      <c r="AU255" s="25">
        <v>22675.73</v>
      </c>
      <c r="AV255" s="25">
        <v>1378.011</v>
      </c>
      <c r="AW255" s="25">
        <v>28202.95</v>
      </c>
      <c r="AX255" s="25">
        <v>22076.240000000002</v>
      </c>
      <c r="AY255" s="25">
        <v>15654.21</v>
      </c>
      <c r="AZ255" s="25">
        <v>64.989999999999995</v>
      </c>
      <c r="BA255" s="25">
        <v>102668.34</v>
      </c>
      <c r="BB255" s="25">
        <v>89512.28</v>
      </c>
      <c r="BC255" s="25">
        <v>69086.31</v>
      </c>
      <c r="BD255" s="25"/>
      <c r="BE255" s="25"/>
      <c r="BF255" s="25"/>
      <c r="BG255" s="25"/>
      <c r="BH255" s="25">
        <v>30.78</v>
      </c>
      <c r="BI255" s="25">
        <v>2384.34</v>
      </c>
      <c r="BJ255" s="25">
        <v>1449.34</v>
      </c>
      <c r="BK255" s="25">
        <v>935</v>
      </c>
      <c r="BL255" s="69">
        <f>SUM(BL271)/AS271*AS255</f>
        <v>30581.168429232017</v>
      </c>
      <c r="BM255" s="69">
        <f>SUM(BM271)/AT271*AT255</f>
        <v>14616.550421706066</v>
      </c>
      <c r="BN255" s="69">
        <f>SUM(BN271)/AU271*AU255</f>
        <v>4907.6628665634962</v>
      </c>
      <c r="BO255" s="25"/>
      <c r="BP255" s="69">
        <f>SUM(BP271)/AW271*AW255</f>
        <v>28122.742426485831</v>
      </c>
      <c r="BQ255" s="69">
        <f>SUM(BQ271)/AX271*AX255</f>
        <v>24559.823799725829</v>
      </c>
      <c r="BR255" s="69">
        <f>SUM(BR271)/AY271*AY255</f>
        <v>3511.1296372862275</v>
      </c>
      <c r="BS255" s="25"/>
      <c r="BT255" s="69">
        <f>SUM(BT271)/BA271*BA255</f>
        <v>102668.2948635029</v>
      </c>
      <c r="BU255" s="69">
        <f>SUM(BU271)/BB271*BB255</f>
        <v>109037.19646072584</v>
      </c>
      <c r="BV255" s="85">
        <f>SUM(BV271)/BC271*BC255</f>
        <v>14985.961005970526</v>
      </c>
      <c r="BW255" s="25"/>
      <c r="BX255" s="25"/>
      <c r="BY255" s="25"/>
      <c r="BZ255" s="25"/>
      <c r="CA255" s="25"/>
      <c r="CB255" s="69">
        <f t="shared" ref="CB255:CB270" si="75">SUM(BI255)</f>
        <v>2384.34</v>
      </c>
      <c r="CC255" s="69">
        <f t="shared" ref="CC255:CC270" si="76">SUM(CB255)</f>
        <v>2384.34</v>
      </c>
      <c r="CD255" s="25">
        <v>0</v>
      </c>
      <c r="CE255" s="25"/>
      <c r="CF255" s="25">
        <v>2</v>
      </c>
      <c r="CG255" s="25">
        <v>2</v>
      </c>
      <c r="CH255" s="25">
        <v>0</v>
      </c>
      <c r="CI255" s="25">
        <v>2227.08</v>
      </c>
      <c r="CJ255" s="25">
        <v>3</v>
      </c>
      <c r="CK255" s="25">
        <v>141631.79</v>
      </c>
      <c r="CL255" s="25">
        <v>42367.05</v>
      </c>
    </row>
    <row r="256" spans="1:94">
      <c r="A256" s="4">
        <v>5</v>
      </c>
      <c r="B256" s="16" t="s">
        <v>217</v>
      </c>
      <c r="C256" s="25"/>
      <c r="D256" s="25"/>
      <c r="E256" s="58">
        <v>42370</v>
      </c>
      <c r="F256" s="58">
        <v>42735</v>
      </c>
      <c r="G256" s="34" t="s">
        <v>273</v>
      </c>
      <c r="H256" s="99">
        <v>-37500</v>
      </c>
      <c r="I256" s="34"/>
      <c r="J256" s="25"/>
      <c r="K256" s="69">
        <v>19846.09</v>
      </c>
      <c r="L256" s="69"/>
      <c r="M256" s="69">
        <f t="shared" si="71"/>
        <v>64004.1</v>
      </c>
      <c r="N256" s="69">
        <v>30500.400000000001</v>
      </c>
      <c r="O256" s="69">
        <v>13863.6</v>
      </c>
      <c r="P256" s="69">
        <v>19640.099999999999</v>
      </c>
      <c r="Q256" s="69">
        <v>57612.26</v>
      </c>
      <c r="R256" s="69">
        <f t="shared" si="72"/>
        <v>57612.26</v>
      </c>
      <c r="S256" s="69"/>
      <c r="T256" s="69"/>
      <c r="U256" s="69"/>
      <c r="V256" s="69"/>
      <c r="W256" s="69"/>
      <c r="X256" s="69">
        <v>-30700</v>
      </c>
      <c r="Y256" s="69"/>
      <c r="Z256" s="69">
        <f t="shared" si="73"/>
        <v>26237.93</v>
      </c>
      <c r="AA256" s="25">
        <v>385.1</v>
      </c>
      <c r="AB256" s="60">
        <f t="shared" si="74"/>
        <v>15.509999999999998</v>
      </c>
      <c r="AC256" s="60">
        <v>0</v>
      </c>
      <c r="AD256" s="60">
        <v>4.5</v>
      </c>
      <c r="AE256" s="60">
        <v>4.54</v>
      </c>
      <c r="AF256" s="60">
        <v>4.47</v>
      </c>
      <c r="AG256" s="60">
        <v>2</v>
      </c>
      <c r="AH256" s="25"/>
      <c r="AI256" s="25"/>
      <c r="AJ256" s="25"/>
      <c r="AK256" s="25"/>
      <c r="AL256" s="25"/>
      <c r="AM256" s="25"/>
      <c r="AN256" s="25">
        <v>54176.87</v>
      </c>
      <c r="AO256" s="25"/>
      <c r="AP256" s="25"/>
      <c r="AQ256" s="25">
        <v>92291.36</v>
      </c>
      <c r="AR256" s="25">
        <v>1117.8</v>
      </c>
      <c r="AS256" s="25">
        <v>24819.56</v>
      </c>
      <c r="AT256" s="25">
        <v>17434.38</v>
      </c>
      <c r="AU256" s="25">
        <v>13927.3</v>
      </c>
      <c r="AV256" s="25">
        <v>1191.6210000000001</v>
      </c>
      <c r="AW256" s="25">
        <v>23461.54</v>
      </c>
      <c r="AX256" s="25">
        <v>15482.88</v>
      </c>
      <c r="AY256" s="25">
        <v>12963.36</v>
      </c>
      <c r="AZ256" s="25">
        <v>92.183999999999997</v>
      </c>
      <c r="BA256" s="25">
        <v>145515.88</v>
      </c>
      <c r="BB256" s="25">
        <v>123191.29</v>
      </c>
      <c r="BC256" s="25">
        <v>64974.64</v>
      </c>
      <c r="BD256" s="25"/>
      <c r="BE256" s="25"/>
      <c r="BF256" s="25"/>
      <c r="BG256" s="25"/>
      <c r="BH256" s="25">
        <v>14.364000000000001</v>
      </c>
      <c r="BI256" s="25">
        <v>1112.7</v>
      </c>
      <c r="BJ256" s="25">
        <v>686.64</v>
      </c>
      <c r="BK256" s="25">
        <v>426.06</v>
      </c>
      <c r="BL256" s="69">
        <f>SUM(BL271)/AS271*AS256</f>
        <v>24916.646823352428</v>
      </c>
      <c r="BM256" s="69">
        <f>SUM(BM271)/AT271*AT256</f>
        <v>10591.467421884134</v>
      </c>
      <c r="BN256" s="69">
        <f>SUM(BN271)/AU271*AU256</f>
        <v>3014.2576685068034</v>
      </c>
      <c r="BO256" s="25"/>
      <c r="BP256" s="69">
        <f>SUM(BP271)/AW271*AW256</f>
        <v>23394.816724799868</v>
      </c>
      <c r="BQ256" s="69">
        <f>SUM(BQ271)/AX271*AX256</f>
        <v>17224.708768898101</v>
      </c>
      <c r="BR256" s="69">
        <f>SUM(BR271)/AY271*AY256</f>
        <v>2907.5908330609336</v>
      </c>
      <c r="BS256" s="25"/>
      <c r="BT256" s="69">
        <f>SUM(BT271)/BA271*BA256</f>
        <v>145515.81602626579</v>
      </c>
      <c r="BU256" s="69">
        <f>SUM(BU271)/BB271*BB256</f>
        <v>150062.45947461342</v>
      </c>
      <c r="BV256" s="85">
        <f>SUM(BV271)/BC271*BC256</f>
        <v>14094.07191405899</v>
      </c>
      <c r="BW256" s="25"/>
      <c r="BX256" s="25"/>
      <c r="BY256" s="25"/>
      <c r="BZ256" s="25"/>
      <c r="CA256" s="25"/>
      <c r="CB256" s="69">
        <f t="shared" si="75"/>
        <v>1112.7</v>
      </c>
      <c r="CC256" s="69">
        <f t="shared" si="76"/>
        <v>1112.7</v>
      </c>
      <c r="CD256" s="25">
        <v>0</v>
      </c>
      <c r="CE256" s="25"/>
      <c r="CF256" s="25"/>
      <c r="CG256" s="25"/>
      <c r="CH256" s="25"/>
      <c r="CI256" s="25"/>
      <c r="CJ256" s="25">
        <v>3</v>
      </c>
      <c r="CK256" s="25">
        <v>26911.27</v>
      </c>
      <c r="CL256" s="25">
        <v>21554.21</v>
      </c>
    </row>
    <row r="257" spans="1:94">
      <c r="A257" s="4">
        <v>6</v>
      </c>
      <c r="B257" s="16" t="s">
        <v>218</v>
      </c>
      <c r="C257" s="25"/>
      <c r="D257" s="25"/>
      <c r="E257" s="58">
        <v>42370</v>
      </c>
      <c r="F257" s="58">
        <v>42735</v>
      </c>
      <c r="G257" s="34" t="s">
        <v>273</v>
      </c>
      <c r="H257" s="99">
        <v>3900</v>
      </c>
      <c r="I257" s="34"/>
      <c r="J257" s="25"/>
      <c r="K257" s="69">
        <v>83200.95</v>
      </c>
      <c r="L257" s="69"/>
      <c r="M257" s="69">
        <f t="shared" si="71"/>
        <v>73759.740000000005</v>
      </c>
      <c r="N257" s="69">
        <v>30713.88</v>
      </c>
      <c r="O257" s="69">
        <v>23268</v>
      </c>
      <c r="P257" s="69">
        <v>19777.86</v>
      </c>
      <c r="Q257" s="69">
        <v>54972.42</v>
      </c>
      <c r="R257" s="69">
        <f t="shared" si="72"/>
        <v>54972.42</v>
      </c>
      <c r="S257" s="69"/>
      <c r="T257" s="69"/>
      <c r="U257" s="69"/>
      <c r="V257" s="69"/>
      <c r="W257" s="69"/>
      <c r="X257" s="69">
        <v>-2200</v>
      </c>
      <c r="Y257" s="69"/>
      <c r="Z257" s="69">
        <f t="shared" si="73"/>
        <v>101988.27</v>
      </c>
      <c r="AA257" s="25">
        <v>387.8</v>
      </c>
      <c r="AB257" s="60">
        <f t="shared" si="74"/>
        <v>17.57</v>
      </c>
      <c r="AC257" s="60">
        <v>0</v>
      </c>
      <c r="AD257" s="60">
        <v>4.5</v>
      </c>
      <c r="AE257" s="60">
        <v>4.5999999999999996</v>
      </c>
      <c r="AF257" s="60">
        <v>4.47</v>
      </c>
      <c r="AG257" s="60">
        <v>4</v>
      </c>
      <c r="AH257" s="25"/>
      <c r="AI257" s="25"/>
      <c r="AJ257" s="25"/>
      <c r="AK257" s="25"/>
      <c r="AL257" s="25"/>
      <c r="AM257" s="25"/>
      <c r="AN257" s="25">
        <v>214510.18</v>
      </c>
      <c r="AO257" s="25"/>
      <c r="AP257" s="25"/>
      <c r="AQ257" s="25">
        <v>271327.52</v>
      </c>
      <c r="AR257" s="25">
        <v>1181.1400000000001</v>
      </c>
      <c r="AS257" s="25">
        <v>26130.53</v>
      </c>
      <c r="AT257" s="25">
        <v>19707.46</v>
      </c>
      <c r="AU257" s="25">
        <v>46368.66</v>
      </c>
      <c r="AV257" s="25">
        <v>1177.249</v>
      </c>
      <c r="AW257" s="25">
        <v>24907.83</v>
      </c>
      <c r="AX257" s="25">
        <v>12568.85</v>
      </c>
      <c r="AY257" s="25">
        <v>32141.200000000001</v>
      </c>
      <c r="AZ257" s="25">
        <v>92.828999999999994</v>
      </c>
      <c r="BA257" s="25">
        <v>146536.29999999999</v>
      </c>
      <c r="BB257" s="25">
        <v>109555.81</v>
      </c>
      <c r="BC257" s="25">
        <v>191742.86</v>
      </c>
      <c r="BD257" s="25"/>
      <c r="BE257" s="25"/>
      <c r="BF257" s="25"/>
      <c r="BG257" s="25"/>
      <c r="BH257" s="25">
        <v>21.545999999999999</v>
      </c>
      <c r="BI257" s="25">
        <v>1669.08</v>
      </c>
      <c r="BJ257" s="25">
        <v>594.28</v>
      </c>
      <c r="BK257" s="25">
        <v>1074.8</v>
      </c>
      <c r="BL257" s="69">
        <f>SUM(BL271)/AS271*AS257</f>
        <v>26232.744952650861</v>
      </c>
      <c r="BM257" s="69">
        <f>SUM(BM271)/AT271*AT257</f>
        <v>11972.374157158709</v>
      </c>
      <c r="BN257" s="69">
        <f>SUM(BN271)/AU271*AU257</f>
        <v>10035.476293566211</v>
      </c>
      <c r="BO257" s="25"/>
      <c r="BP257" s="69">
        <f>SUM(BP271)/AW271*AW257</f>
        <v>24836.993558925453</v>
      </c>
      <c r="BQ257" s="69">
        <f>SUM(BQ271)/AX271*AX257</f>
        <v>13982.849496344666</v>
      </c>
      <c r="BR257" s="69">
        <f>SUM(BR271)/AY271*AY257</f>
        <v>7209.0459945244193</v>
      </c>
      <c r="BS257" s="25"/>
      <c r="BT257" s="69">
        <f>SUM(BT271)/BA271*BA257</f>
        <v>146536.23557765441</v>
      </c>
      <c r="BU257" s="69">
        <f>SUM(BU271)/BB271*BB257</f>
        <v>133452.73272431394</v>
      </c>
      <c r="BV257" s="85">
        <f>SUM(BV271)/BC271*BC257</f>
        <v>41592.191320295809</v>
      </c>
      <c r="BW257" s="25"/>
      <c r="BX257" s="25"/>
      <c r="BY257" s="25"/>
      <c r="BZ257" s="25"/>
      <c r="CA257" s="25"/>
      <c r="CB257" s="69">
        <f t="shared" si="75"/>
        <v>1669.08</v>
      </c>
      <c r="CC257" s="69">
        <f t="shared" si="76"/>
        <v>1669.08</v>
      </c>
      <c r="CD257" s="25">
        <v>0</v>
      </c>
      <c r="CE257" s="25"/>
      <c r="CF257" s="25"/>
      <c r="CG257" s="25"/>
      <c r="CH257" s="25"/>
      <c r="CI257" s="25"/>
      <c r="CJ257" s="25">
        <v>5</v>
      </c>
      <c r="CK257" s="25">
        <v>90622.28</v>
      </c>
      <c r="CL257" s="25">
        <v>54707.11</v>
      </c>
    </row>
    <row r="258" spans="1:94">
      <c r="A258" s="4">
        <v>7</v>
      </c>
      <c r="B258" s="43" t="s">
        <v>252</v>
      </c>
      <c r="C258" s="25"/>
      <c r="D258" s="25"/>
      <c r="E258" s="58">
        <v>42370</v>
      </c>
      <c r="F258" s="58">
        <v>42735</v>
      </c>
      <c r="G258" s="34" t="s">
        <v>273</v>
      </c>
      <c r="H258" s="100">
        <v>13900</v>
      </c>
      <c r="I258" s="34"/>
      <c r="J258" s="25"/>
      <c r="K258" s="69">
        <v>8207.98</v>
      </c>
      <c r="L258" s="69"/>
      <c r="M258" s="69">
        <f t="shared" si="71"/>
        <v>48008.7</v>
      </c>
      <c r="N258" s="69">
        <v>13809.48</v>
      </c>
      <c r="O258" s="69">
        <v>18486</v>
      </c>
      <c r="P258" s="69">
        <v>15713.22</v>
      </c>
      <c r="Q258" s="69">
        <v>45611.37</v>
      </c>
      <c r="R258" s="69">
        <f t="shared" si="72"/>
        <v>45611.37</v>
      </c>
      <c r="S258" s="69"/>
      <c r="T258" s="69"/>
      <c r="U258" s="69"/>
      <c r="V258" s="69"/>
      <c r="W258" s="69"/>
      <c r="X258" s="69">
        <v>22000</v>
      </c>
      <c r="Y258" s="69"/>
      <c r="Z258" s="69">
        <f t="shared" si="73"/>
        <v>10605.30999999999</v>
      </c>
      <c r="AA258" s="25">
        <v>308.10000000000002</v>
      </c>
      <c r="AB258" s="60">
        <f t="shared" si="74"/>
        <v>14.370000000000001</v>
      </c>
      <c r="AC258" s="60">
        <v>0</v>
      </c>
      <c r="AD258" s="60">
        <v>1.56</v>
      </c>
      <c r="AE258" s="60">
        <v>4.34</v>
      </c>
      <c r="AF258" s="60">
        <v>4.47</v>
      </c>
      <c r="AG258" s="60">
        <v>4</v>
      </c>
      <c r="AH258" s="25"/>
      <c r="AI258" s="25"/>
      <c r="AJ258" s="25"/>
      <c r="AK258" s="25"/>
      <c r="AL258" s="25"/>
      <c r="AM258" s="25"/>
      <c r="AN258" s="25">
        <v>0</v>
      </c>
      <c r="AO258" s="25"/>
      <c r="AP258" s="25"/>
      <c r="AQ258" s="25">
        <v>806.27</v>
      </c>
      <c r="AR258" s="25">
        <v>0</v>
      </c>
      <c r="AS258" s="25">
        <v>0</v>
      </c>
      <c r="AT258" s="25">
        <v>0</v>
      </c>
      <c r="AU258" s="25">
        <v>0</v>
      </c>
      <c r="AV258" s="25">
        <v>0</v>
      </c>
      <c r="AW258" s="25">
        <v>0</v>
      </c>
      <c r="AX258" s="25">
        <v>0</v>
      </c>
      <c r="AY258" s="25">
        <v>0</v>
      </c>
      <c r="AZ258" s="25">
        <v>0</v>
      </c>
      <c r="BA258" s="25">
        <v>0</v>
      </c>
      <c r="BB258" s="25">
        <v>0</v>
      </c>
      <c r="BC258" s="25">
        <v>0</v>
      </c>
      <c r="BD258" s="25"/>
      <c r="BE258" s="25"/>
      <c r="BF258" s="25"/>
      <c r="BG258" s="25"/>
      <c r="BH258" s="25">
        <v>20.52</v>
      </c>
      <c r="BI258" s="25">
        <v>1589.46</v>
      </c>
      <c r="BJ258" s="25">
        <v>783.19</v>
      </c>
      <c r="BK258" s="25">
        <v>806.27</v>
      </c>
      <c r="BL258" s="69">
        <f>SUM(BL271)/AS271*AS258</f>
        <v>0</v>
      </c>
      <c r="BM258" s="69">
        <f>SUM(BM271)/AT271*AT258</f>
        <v>0</v>
      </c>
      <c r="BN258" s="69">
        <f>SUM(BN271)/AU271*AU258</f>
        <v>0</v>
      </c>
      <c r="BO258" s="25"/>
      <c r="BP258" s="69">
        <f>SUM(BP271)/AW271*AW258</f>
        <v>0</v>
      </c>
      <c r="BQ258" s="69">
        <f>SUM(BR271)/AX271*AX258</f>
        <v>0</v>
      </c>
      <c r="BR258" s="69">
        <f>SUM(BR271)/AY271*AY258</f>
        <v>0</v>
      </c>
      <c r="BS258" s="25"/>
      <c r="BT258" s="69">
        <f>SUM(BT271)/BA271*BA258</f>
        <v>0</v>
      </c>
      <c r="BU258" s="69">
        <f>SUM(BU271)/BB271*BB258</f>
        <v>0</v>
      </c>
      <c r="BV258" s="85">
        <f>SUM(BV271)/BC271*BC258</f>
        <v>0</v>
      </c>
      <c r="BW258" s="25"/>
      <c r="BX258" s="25"/>
      <c r="BY258" s="25"/>
      <c r="BZ258" s="25"/>
      <c r="CA258" s="25"/>
      <c r="CB258" s="69">
        <f t="shared" si="75"/>
        <v>1589.46</v>
      </c>
      <c r="CC258" s="69">
        <f t="shared" si="76"/>
        <v>1589.46</v>
      </c>
      <c r="CD258" s="25">
        <v>0</v>
      </c>
      <c r="CE258" s="25"/>
      <c r="CF258" s="25"/>
      <c r="CG258" s="25"/>
      <c r="CH258" s="25"/>
      <c r="CI258" s="25"/>
      <c r="CJ258" s="25">
        <v>3</v>
      </c>
      <c r="CK258" s="25">
        <v>11345.89</v>
      </c>
      <c r="CL258" s="25">
        <v>11345.89</v>
      </c>
    </row>
    <row r="259" spans="1:94">
      <c r="A259" s="4">
        <v>8</v>
      </c>
      <c r="B259" s="16" t="s">
        <v>219</v>
      </c>
      <c r="C259" s="25"/>
      <c r="D259" s="25"/>
      <c r="E259" s="58">
        <v>42370</v>
      </c>
      <c r="F259" s="58">
        <v>42735</v>
      </c>
      <c r="G259" s="34" t="s">
        <v>273</v>
      </c>
      <c r="H259" s="99">
        <v>-30400</v>
      </c>
      <c r="I259" s="34"/>
      <c r="J259" s="25"/>
      <c r="K259" s="69">
        <v>39346.74</v>
      </c>
      <c r="L259" s="69"/>
      <c r="M259" s="69">
        <f t="shared" si="71"/>
        <v>139972.56</v>
      </c>
      <c r="N259" s="69">
        <v>66700.62</v>
      </c>
      <c r="O259" s="69">
        <v>30321</v>
      </c>
      <c r="P259" s="69">
        <v>42950.94</v>
      </c>
      <c r="Q259" s="69">
        <v>131219.81</v>
      </c>
      <c r="R259" s="69">
        <f t="shared" si="72"/>
        <v>131219.81</v>
      </c>
      <c r="S259" s="69"/>
      <c r="T259" s="69"/>
      <c r="U259" s="69"/>
      <c r="V259" s="69"/>
      <c r="W259" s="69"/>
      <c r="X259" s="69">
        <v>-11200</v>
      </c>
      <c r="Y259" s="69"/>
      <c r="Z259" s="69">
        <f t="shared" si="73"/>
        <v>48099.489999999991</v>
      </c>
      <c r="AA259" s="25">
        <v>840.7</v>
      </c>
      <c r="AB259" s="60">
        <f t="shared" si="74"/>
        <v>15.349999999999998</v>
      </c>
      <c r="AC259" s="60">
        <v>0</v>
      </c>
      <c r="AD259" s="60">
        <v>4.5</v>
      </c>
      <c r="AE259" s="60">
        <v>4.38</v>
      </c>
      <c r="AF259" s="60">
        <v>4.47</v>
      </c>
      <c r="AG259" s="60">
        <v>2</v>
      </c>
      <c r="AH259" s="25"/>
      <c r="AI259" s="25"/>
      <c r="AJ259" s="25"/>
      <c r="AK259" s="25"/>
      <c r="AL259" s="25"/>
      <c r="AM259" s="25"/>
      <c r="AN259" s="25">
        <v>128419.58</v>
      </c>
      <c r="AO259" s="25"/>
      <c r="AP259" s="25"/>
      <c r="AQ259" s="25">
        <v>143640.22</v>
      </c>
      <c r="AR259" s="25">
        <v>2264.5300000000002</v>
      </c>
      <c r="AS259" s="25">
        <v>50066.46</v>
      </c>
      <c r="AT259" s="25">
        <v>55226.39</v>
      </c>
      <c r="AU259" s="25">
        <v>17727.849999999999</v>
      </c>
      <c r="AV259" s="25">
        <v>2259.3919999999998</v>
      </c>
      <c r="AW259" s="25">
        <v>46404.08</v>
      </c>
      <c r="AX259" s="25">
        <v>48899.02</v>
      </c>
      <c r="AY259" s="25">
        <v>11808.44</v>
      </c>
      <c r="AZ259" s="25">
        <v>187.68299999999999</v>
      </c>
      <c r="BA259" s="25">
        <v>296275.45</v>
      </c>
      <c r="BB259" s="25">
        <v>274393.36</v>
      </c>
      <c r="BC259" s="25">
        <v>113110.51</v>
      </c>
      <c r="BD259" s="25"/>
      <c r="BE259" s="25"/>
      <c r="BF259" s="25"/>
      <c r="BG259" s="25"/>
      <c r="BH259" s="25">
        <v>41.009</v>
      </c>
      <c r="BI259" s="25">
        <v>3176.5</v>
      </c>
      <c r="BJ259" s="25">
        <v>2183.08</v>
      </c>
      <c r="BK259" s="25">
        <v>993.42</v>
      </c>
      <c r="BL259" s="69">
        <f>SUM(BL271)/AS271*AS259</f>
        <v>50262.305275174149</v>
      </c>
      <c r="BM259" s="69">
        <f>SUM(BM271)/AT271*AT259</f>
        <v>33550.290317938903</v>
      </c>
      <c r="BN259" s="69">
        <f>SUM(BN271)/AU271*AU259</f>
        <v>3836.80309956979</v>
      </c>
      <c r="BO259" s="25"/>
      <c r="BP259" s="69">
        <f>SUM(BP271)/AW271*AW259</f>
        <v>46272.109455856305</v>
      </c>
      <c r="BQ259" s="69">
        <f>SUM(BQ271)/AX271*AX259</f>
        <v>54400.174811438417</v>
      </c>
      <c r="BR259" s="69">
        <f>SUM(BR271)/AY271*AY259</f>
        <v>2648.5503678637369</v>
      </c>
      <c r="BS259" s="25"/>
      <c r="BT259" s="69">
        <f>SUM(BT271)/BA271*BA259</f>
        <v>296275.31974722695</v>
      </c>
      <c r="BU259" s="69">
        <f>SUM(BU271)/BB271*BB259</f>
        <v>334245.56610376446</v>
      </c>
      <c r="BV259" s="85">
        <f>SUM(BV271)/BC271*BC259</f>
        <v>24535.536667473472</v>
      </c>
      <c r="BW259" s="25"/>
      <c r="BX259" s="25"/>
      <c r="BY259" s="25"/>
      <c r="BZ259" s="25"/>
      <c r="CA259" s="25"/>
      <c r="CB259" s="69">
        <f t="shared" si="75"/>
        <v>3176.5</v>
      </c>
      <c r="CC259" s="69">
        <f t="shared" si="76"/>
        <v>3176.5</v>
      </c>
      <c r="CD259" s="25">
        <v>0</v>
      </c>
      <c r="CE259" s="25"/>
      <c r="CF259" s="25"/>
      <c r="CG259" s="25"/>
      <c r="CH259" s="25"/>
      <c r="CI259" s="25"/>
      <c r="CJ259" s="25">
        <v>3</v>
      </c>
      <c r="CK259" s="25">
        <v>99549.91</v>
      </c>
      <c r="CL259" s="25">
        <v>72502.19</v>
      </c>
    </row>
    <row r="260" spans="1:94">
      <c r="A260" s="4">
        <v>9</v>
      </c>
      <c r="B260" s="16" t="s">
        <v>220</v>
      </c>
      <c r="C260" s="25"/>
      <c r="D260" s="25"/>
      <c r="E260" s="58">
        <v>42370</v>
      </c>
      <c r="F260" s="58">
        <v>42735</v>
      </c>
      <c r="G260" s="34" t="s">
        <v>273</v>
      </c>
      <c r="H260" s="99">
        <v>-26000</v>
      </c>
      <c r="I260" s="34"/>
      <c r="J260" s="25"/>
      <c r="K260" s="69">
        <v>5551.46</v>
      </c>
      <c r="L260" s="69"/>
      <c r="M260" s="69">
        <f t="shared" si="71"/>
        <v>156839.34</v>
      </c>
      <c r="N260" s="69">
        <v>65308.68</v>
      </c>
      <c r="O260" s="69">
        <v>49476</v>
      </c>
      <c r="P260" s="69">
        <v>42054.66</v>
      </c>
      <c r="Q260" s="69">
        <v>152582.76999999999</v>
      </c>
      <c r="R260" s="69">
        <f t="shared" si="72"/>
        <v>152582.76999999999</v>
      </c>
      <c r="S260" s="69"/>
      <c r="T260" s="69"/>
      <c r="U260" s="69"/>
      <c r="V260" s="69"/>
      <c r="W260" s="69"/>
      <c r="X260" s="69">
        <v>-17900</v>
      </c>
      <c r="Y260" s="69"/>
      <c r="Z260" s="69">
        <f t="shared" si="73"/>
        <v>9808.0299999999988</v>
      </c>
      <c r="AA260" s="25">
        <v>824.6</v>
      </c>
      <c r="AB260" s="60">
        <f t="shared" si="74"/>
        <v>17.45</v>
      </c>
      <c r="AC260" s="60">
        <v>0</v>
      </c>
      <c r="AD260" s="60">
        <v>4.5</v>
      </c>
      <c r="AE260" s="60">
        <v>4.4800000000000004</v>
      </c>
      <c r="AF260" s="60">
        <v>4.47</v>
      </c>
      <c r="AG260" s="60">
        <v>4</v>
      </c>
      <c r="AH260" s="25"/>
      <c r="AI260" s="25"/>
      <c r="AJ260" s="25"/>
      <c r="AK260" s="25"/>
      <c r="AL260" s="25"/>
      <c r="AM260" s="25"/>
      <c r="AN260" s="25">
        <v>21371.56</v>
      </c>
      <c r="AO260" s="25"/>
      <c r="AP260" s="25"/>
      <c r="AQ260" s="25">
        <v>29378.3</v>
      </c>
      <c r="AR260" s="25">
        <v>1704.81</v>
      </c>
      <c r="AS260" s="25">
        <v>37714.870000000003</v>
      </c>
      <c r="AT260" s="25">
        <v>37010.94</v>
      </c>
      <c r="AU260" s="25">
        <v>2184.15</v>
      </c>
      <c r="AV260" s="25">
        <v>1699.231</v>
      </c>
      <c r="AW260" s="25">
        <v>34937.269999999997</v>
      </c>
      <c r="AX260" s="25">
        <v>34213.17</v>
      </c>
      <c r="AY260" s="25">
        <v>2049.4699999999998</v>
      </c>
      <c r="AZ260" s="25">
        <v>147.755</v>
      </c>
      <c r="BA260" s="25">
        <v>233256.21</v>
      </c>
      <c r="BB260" s="25">
        <v>227010.02</v>
      </c>
      <c r="BC260" s="25">
        <v>24812.16</v>
      </c>
      <c r="BD260" s="25"/>
      <c r="BE260" s="25"/>
      <c r="BF260" s="25"/>
      <c r="BG260" s="25"/>
      <c r="BH260" s="25">
        <v>35.909999999999997</v>
      </c>
      <c r="BI260" s="25">
        <v>2781.78</v>
      </c>
      <c r="BJ260" s="25">
        <v>2449.2600000000002</v>
      </c>
      <c r="BK260" s="25">
        <v>332.52</v>
      </c>
      <c r="BL260" s="69">
        <f>SUM(BL271)/AS271*AS260</f>
        <v>37862.399485673792</v>
      </c>
      <c r="BM260" s="69">
        <f>SUM(BM271)/AT271*AT260</f>
        <v>22484.319216588621</v>
      </c>
      <c r="BN260" s="69">
        <f>SUM(BN271)/AU271*AU260</f>
        <v>472.71121370754815</v>
      </c>
      <c r="BO260" s="25"/>
      <c r="BP260" s="69">
        <f>SUM(BP271)/AW271*AW260</f>
        <v>34837.910406343683</v>
      </c>
      <c r="BQ260" s="69">
        <f>SUM(BQ271)/AX271*AX260</f>
        <v>38062.162163034365</v>
      </c>
      <c r="BR260" s="69">
        <f>SUM(BR271)/AY271*AY260</f>
        <v>459.68176341885055</v>
      </c>
      <c r="BS260" s="25"/>
      <c r="BT260" s="69">
        <f>SUM(BT271)/BA271*BA260</f>
        <v>233256.10745263001</v>
      </c>
      <c r="BU260" s="69">
        <f>SUM(BU271)/BB271*BB260</f>
        <v>276526.70839457226</v>
      </c>
      <c r="BV260" s="85">
        <f>SUM(BV271)/BC271*BC260</f>
        <v>5382.1670636903555</v>
      </c>
      <c r="BW260" s="25"/>
      <c r="BX260" s="25"/>
      <c r="BY260" s="25"/>
      <c r="BZ260" s="25"/>
      <c r="CA260" s="25"/>
      <c r="CB260" s="69">
        <f t="shared" si="75"/>
        <v>2781.78</v>
      </c>
      <c r="CC260" s="69">
        <f t="shared" si="76"/>
        <v>2781.78</v>
      </c>
      <c r="CD260" s="25">
        <v>0</v>
      </c>
      <c r="CE260" s="25"/>
      <c r="CF260" s="25"/>
      <c r="CG260" s="25"/>
      <c r="CH260" s="25"/>
      <c r="CI260" s="25"/>
      <c r="CJ260" s="25"/>
      <c r="CK260" s="25"/>
      <c r="CL260" s="25"/>
    </row>
    <row r="261" spans="1:94">
      <c r="A261" s="4">
        <v>10</v>
      </c>
      <c r="B261" s="16" t="s">
        <v>221</v>
      </c>
      <c r="C261" s="25"/>
      <c r="D261" s="25"/>
      <c r="E261" s="58">
        <v>42370</v>
      </c>
      <c r="F261" s="58">
        <v>42735</v>
      </c>
      <c r="G261" s="34" t="s">
        <v>273</v>
      </c>
      <c r="H261" s="99">
        <v>18400</v>
      </c>
      <c r="I261" s="34"/>
      <c r="J261" s="25"/>
      <c r="K261" s="69">
        <v>6131.86</v>
      </c>
      <c r="L261" s="69"/>
      <c r="M261" s="69">
        <f t="shared" si="71"/>
        <v>162280.72</v>
      </c>
      <c r="N261" s="69">
        <v>67570.850000000006</v>
      </c>
      <c r="O261" s="69">
        <v>51198.5</v>
      </c>
      <c r="P261" s="69">
        <v>43511.37</v>
      </c>
      <c r="Q261" s="69">
        <v>159523.49</v>
      </c>
      <c r="R261" s="69">
        <f t="shared" si="72"/>
        <v>159523.49</v>
      </c>
      <c r="S261" s="69"/>
      <c r="T261" s="69"/>
      <c r="U261" s="69"/>
      <c r="V261" s="69"/>
      <c r="W261" s="69"/>
      <c r="X261" s="69">
        <v>-33500</v>
      </c>
      <c r="Y261" s="69"/>
      <c r="Z261" s="69">
        <f t="shared" si="73"/>
        <v>8889.0899999999965</v>
      </c>
      <c r="AA261" s="25">
        <v>849.6</v>
      </c>
      <c r="AB261" s="60">
        <f t="shared" si="74"/>
        <v>17.419999999999998</v>
      </c>
      <c r="AC261" s="60">
        <v>0</v>
      </c>
      <c r="AD261" s="60">
        <v>4.5</v>
      </c>
      <c r="AE261" s="60">
        <v>4.45</v>
      </c>
      <c r="AF261" s="60">
        <v>4.47</v>
      </c>
      <c r="AG261" s="60">
        <v>4</v>
      </c>
      <c r="AH261" s="25"/>
      <c r="AI261" s="25"/>
      <c r="AJ261" s="25"/>
      <c r="AK261" s="25"/>
      <c r="AL261" s="25"/>
      <c r="AM261" s="25"/>
      <c r="AN261" s="25">
        <v>18439.05</v>
      </c>
      <c r="AO261" s="25"/>
      <c r="AP261" s="25"/>
      <c r="AQ261" s="25">
        <v>25512.38</v>
      </c>
      <c r="AR261" s="25">
        <v>1877.79</v>
      </c>
      <c r="AS261" s="25">
        <v>41507.870000000003</v>
      </c>
      <c r="AT261" s="25">
        <v>41273.269999999997</v>
      </c>
      <c r="AU261" s="25">
        <v>2135.44</v>
      </c>
      <c r="AV261" s="25">
        <v>1872.213</v>
      </c>
      <c r="AW261" s="25">
        <v>38436.15</v>
      </c>
      <c r="AX261" s="25">
        <v>38130.18</v>
      </c>
      <c r="AY261" s="25">
        <v>2007.96</v>
      </c>
      <c r="AZ261" s="25">
        <v>134.453</v>
      </c>
      <c r="BA261" s="25">
        <v>212191.85</v>
      </c>
      <c r="BB261" s="25">
        <v>206029.43</v>
      </c>
      <c r="BC261" s="25">
        <v>20998.639999999999</v>
      </c>
      <c r="BD261" s="25"/>
      <c r="BE261" s="25"/>
      <c r="BF261" s="25"/>
      <c r="BG261" s="25"/>
      <c r="BH261" s="25">
        <v>45.220999999999997</v>
      </c>
      <c r="BI261" s="25">
        <v>3503.02</v>
      </c>
      <c r="BJ261" s="25">
        <v>3132.68</v>
      </c>
      <c r="BK261" s="25">
        <v>370.34</v>
      </c>
      <c r="BL261" s="69">
        <f>SUM(BL271)/AS271*AS261</f>
        <v>41670.236586773717</v>
      </c>
      <c r="BM261" s="69">
        <f>SUM(BM271)/AT271*AT261</f>
        <v>25073.704634155485</v>
      </c>
      <c r="BN261" s="69">
        <f>SUM(BN271)/AU271*AU261</f>
        <v>462.16900588313376</v>
      </c>
      <c r="BO261" s="25"/>
      <c r="BP261" s="69">
        <f>SUM(BP271)/AW271*AW261</f>
        <v>38326.839792141371</v>
      </c>
      <c r="BQ261" s="69">
        <f>SUM(BQ271)/AX271*AX261</f>
        <v>42419.836994516721</v>
      </c>
      <c r="BR261" s="69">
        <f>SUM(BR271)/AY271*AY261</f>
        <v>450.37136121754173</v>
      </c>
      <c r="BS261" s="25"/>
      <c r="BT261" s="69">
        <f>SUM(BT271)/BA271*BA261</f>
        <v>212191.75671323971</v>
      </c>
      <c r="BU261" s="69">
        <f>SUM(BU271)/BB271*BB261</f>
        <v>250969.71539102079</v>
      </c>
      <c r="BV261" s="85">
        <f>SUM(BV271)/BC271*BC261</f>
        <v>4554.9516281650149</v>
      </c>
      <c r="BW261" s="25"/>
      <c r="BX261" s="25"/>
      <c r="BY261" s="25"/>
      <c r="BZ261" s="25"/>
      <c r="CA261" s="25"/>
      <c r="CB261" s="69">
        <f t="shared" si="75"/>
        <v>3503.02</v>
      </c>
      <c r="CC261" s="69">
        <f t="shared" si="76"/>
        <v>3503.02</v>
      </c>
      <c r="CD261" s="25">
        <v>0</v>
      </c>
      <c r="CE261" s="25"/>
      <c r="CF261" s="25"/>
      <c r="CG261" s="25"/>
      <c r="CH261" s="25"/>
      <c r="CI261" s="25"/>
      <c r="CJ261" s="25"/>
      <c r="CK261" s="25"/>
      <c r="CL261" s="25"/>
    </row>
    <row r="262" spans="1:94">
      <c r="A262" s="4">
        <v>11</v>
      </c>
      <c r="B262" s="16" t="s">
        <v>222</v>
      </c>
      <c r="C262" s="25"/>
      <c r="D262" s="25"/>
      <c r="E262" s="58">
        <v>42370</v>
      </c>
      <c r="F262" s="58">
        <v>42735</v>
      </c>
      <c r="G262" s="34" t="s">
        <v>273</v>
      </c>
      <c r="H262" s="99">
        <v>-10000</v>
      </c>
      <c r="I262" s="34"/>
      <c r="J262" s="25"/>
      <c r="K262" s="69">
        <v>64416.07</v>
      </c>
      <c r="L262" s="69"/>
      <c r="M262" s="69">
        <f t="shared" si="71"/>
        <v>310249.88</v>
      </c>
      <c r="N262" s="69">
        <v>147845.46</v>
      </c>
      <c r="O262" s="69">
        <v>67201.8</v>
      </c>
      <c r="P262" s="69">
        <v>95202.62</v>
      </c>
      <c r="Q262" s="69">
        <v>286934.8</v>
      </c>
      <c r="R262" s="69">
        <f t="shared" si="72"/>
        <v>286934.8</v>
      </c>
      <c r="S262" s="69"/>
      <c r="T262" s="69"/>
      <c r="U262" s="69"/>
      <c r="V262" s="69"/>
      <c r="W262" s="69"/>
      <c r="X262" s="69">
        <v>36700</v>
      </c>
      <c r="Y262" s="69"/>
      <c r="Z262" s="69">
        <f t="shared" si="73"/>
        <v>87731.150000000023</v>
      </c>
      <c r="AA262" s="25">
        <v>1866.7</v>
      </c>
      <c r="AB262" s="60">
        <f t="shared" si="74"/>
        <v>15.18</v>
      </c>
      <c r="AC262" s="60">
        <v>0</v>
      </c>
      <c r="AD262" s="60">
        <v>4.5</v>
      </c>
      <c r="AE262" s="60">
        <v>4.21</v>
      </c>
      <c r="AF262" s="60">
        <v>4.47</v>
      </c>
      <c r="AG262" s="60">
        <v>2</v>
      </c>
      <c r="AH262" s="25"/>
      <c r="AI262" s="25"/>
      <c r="AJ262" s="25"/>
      <c r="AK262" s="25"/>
      <c r="AL262" s="25"/>
      <c r="AM262" s="25"/>
      <c r="AN262" s="25">
        <v>214960.92</v>
      </c>
      <c r="AO262" s="25"/>
      <c r="AP262" s="25"/>
      <c r="AQ262" s="25">
        <v>298581.09999999998</v>
      </c>
      <c r="AR262" s="25">
        <v>4174.63</v>
      </c>
      <c r="AS262" s="25">
        <v>92992.84</v>
      </c>
      <c r="AT262" s="25">
        <v>87655.679999999993</v>
      </c>
      <c r="AU262" s="25">
        <v>38818.28</v>
      </c>
      <c r="AV262" s="25">
        <v>4165.3500000000004</v>
      </c>
      <c r="AW262" s="25">
        <v>88482.46</v>
      </c>
      <c r="AX262" s="25">
        <v>75922.67</v>
      </c>
      <c r="AY262" s="25">
        <v>33760.15</v>
      </c>
      <c r="AZ262" s="25">
        <v>407.471</v>
      </c>
      <c r="BA262" s="25">
        <v>643250.56999999995</v>
      </c>
      <c r="BB262" s="25">
        <v>579306.34</v>
      </c>
      <c r="BC262" s="25">
        <v>224223.67</v>
      </c>
      <c r="BD262" s="25"/>
      <c r="BE262" s="25"/>
      <c r="BF262" s="25"/>
      <c r="BG262" s="25"/>
      <c r="BH262" s="25">
        <v>90.745000000000005</v>
      </c>
      <c r="BI262" s="25">
        <v>7029.49</v>
      </c>
      <c r="BJ262" s="25">
        <v>5250.49</v>
      </c>
      <c r="BK262" s="25">
        <v>1779</v>
      </c>
      <c r="BL262" s="69">
        <f>SUM(BL271)/AS271*AS262</f>
        <v>93356.600656116396</v>
      </c>
      <c r="BM262" s="69">
        <f>SUM(BM271)/AT271*AT262</f>
        <v>53251.235722927944</v>
      </c>
      <c r="BN262" s="69">
        <f>SUM(BN271)/AU271*AU262</f>
        <v>8401.3626595423575</v>
      </c>
      <c r="BO262" s="25"/>
      <c r="BP262" s="69">
        <f>SUM(BP271)/AW271*AW262</f>
        <v>88230.820954610623</v>
      </c>
      <c r="BQ262" s="69">
        <f>SUM(BQ271)/AX271*AX262</f>
        <v>84463.993760021185</v>
      </c>
      <c r="BR262" s="69">
        <f>SUM(BR271)/AY271*AY262</f>
        <v>7572.1651379551349</v>
      </c>
      <c r="BS262" s="25"/>
      <c r="BT262" s="69">
        <f>SUM(BT271)/BA271*BA262</f>
        <v>643250.28720515314</v>
      </c>
      <c r="BU262" s="69">
        <f>SUM(BU271)/BB271*BB262</f>
        <v>705667.86149927182</v>
      </c>
      <c r="BV262" s="85">
        <f>SUM(BV271)/BC271*BC262</f>
        <v>48637.815150868577</v>
      </c>
      <c r="BW262" s="25"/>
      <c r="BX262" s="25"/>
      <c r="BY262" s="25"/>
      <c r="BZ262" s="25"/>
      <c r="CA262" s="25"/>
      <c r="CB262" s="69">
        <f t="shared" si="75"/>
        <v>7029.49</v>
      </c>
      <c r="CC262" s="69">
        <f t="shared" si="76"/>
        <v>7029.49</v>
      </c>
      <c r="CD262" s="25">
        <v>0</v>
      </c>
      <c r="CE262" s="25"/>
      <c r="CF262" s="25"/>
      <c r="CG262" s="25"/>
      <c r="CH262" s="25"/>
      <c r="CI262" s="25"/>
      <c r="CJ262" s="25">
        <v>4</v>
      </c>
      <c r="CK262" s="25">
        <v>93388.28</v>
      </c>
      <c r="CL262" s="25">
        <v>36202.75</v>
      </c>
    </row>
    <row r="263" spans="1:94">
      <c r="A263" s="4">
        <v>12</v>
      </c>
      <c r="B263" s="16" t="s">
        <v>223</v>
      </c>
      <c r="C263" s="25"/>
      <c r="D263" s="25"/>
      <c r="E263" s="58">
        <v>42370</v>
      </c>
      <c r="F263" s="58">
        <v>42735</v>
      </c>
      <c r="G263" s="34" t="s">
        <v>273</v>
      </c>
      <c r="H263" s="99">
        <v>71100</v>
      </c>
      <c r="I263" s="34"/>
      <c r="J263" s="25"/>
      <c r="K263" s="69">
        <v>60610.45</v>
      </c>
      <c r="L263" s="69"/>
      <c r="M263" s="69">
        <f t="shared" si="71"/>
        <v>355580.46</v>
      </c>
      <c r="N263" s="69">
        <v>148065.60000000001</v>
      </c>
      <c r="O263" s="69">
        <v>112170</v>
      </c>
      <c r="P263" s="69">
        <v>95344.86</v>
      </c>
      <c r="Q263" s="69">
        <v>338570.06</v>
      </c>
      <c r="R263" s="69">
        <f t="shared" si="72"/>
        <v>338570.06</v>
      </c>
      <c r="S263" s="69"/>
      <c r="T263" s="69"/>
      <c r="U263" s="69"/>
      <c r="V263" s="69"/>
      <c r="W263" s="69"/>
      <c r="X263" s="69">
        <v>29600</v>
      </c>
      <c r="Y263" s="69"/>
      <c r="Z263" s="69">
        <f t="shared" si="73"/>
        <v>77620.850000000035</v>
      </c>
      <c r="AA263" s="25">
        <v>1869.5</v>
      </c>
      <c r="AB263" s="60">
        <f t="shared" si="74"/>
        <v>17.169999999999998</v>
      </c>
      <c r="AC263" s="60">
        <v>0</v>
      </c>
      <c r="AD263" s="60">
        <v>4.5</v>
      </c>
      <c r="AE263" s="60">
        <v>4.2</v>
      </c>
      <c r="AF263" s="60">
        <v>4.47</v>
      </c>
      <c r="AG263" s="60">
        <v>4</v>
      </c>
      <c r="AH263" s="25"/>
      <c r="AI263" s="25"/>
      <c r="AJ263" s="25"/>
      <c r="AK263" s="25"/>
      <c r="AL263" s="25"/>
      <c r="AM263" s="25"/>
      <c r="AN263" s="25">
        <v>190282.96</v>
      </c>
      <c r="AO263" s="25"/>
      <c r="AP263" s="25"/>
      <c r="AQ263" s="25">
        <v>239061.15</v>
      </c>
      <c r="AR263" s="25">
        <v>4178.68</v>
      </c>
      <c r="AS263" s="25">
        <v>92315.75</v>
      </c>
      <c r="AT263" s="25">
        <v>88223.06</v>
      </c>
      <c r="AU263" s="25">
        <v>37982.85</v>
      </c>
      <c r="AV263" s="25">
        <v>4169.7089999999998</v>
      </c>
      <c r="AW263" s="25">
        <v>85517.15</v>
      </c>
      <c r="AX263" s="25">
        <v>81279.95</v>
      </c>
      <c r="AY263" s="25">
        <v>29262.66</v>
      </c>
      <c r="AZ263" s="25">
        <v>404.62400000000002</v>
      </c>
      <c r="BA263" s="25">
        <v>638743.49</v>
      </c>
      <c r="BB263" s="25">
        <v>600537.1</v>
      </c>
      <c r="BC263" s="25">
        <v>169573.73</v>
      </c>
      <c r="BD263" s="25"/>
      <c r="BE263" s="25"/>
      <c r="BF263" s="25"/>
      <c r="BG263" s="25"/>
      <c r="BH263" s="25">
        <v>90.492000000000004</v>
      </c>
      <c r="BI263" s="25">
        <v>7009.64</v>
      </c>
      <c r="BJ263" s="25">
        <v>4767.7299999999996</v>
      </c>
      <c r="BK263" s="25">
        <v>2241.91</v>
      </c>
      <c r="BL263" s="69">
        <f>SUM(BL271)/AS271*AS263</f>
        <v>92676.862079057668</v>
      </c>
      <c r="BM263" s="69">
        <f>SUM(BM271)/AT271*AT263</f>
        <v>53595.921727582463</v>
      </c>
      <c r="BN263" s="69">
        <f>SUM(BN271)/AU271*AU263</f>
        <v>8220.5522164557115</v>
      </c>
      <c r="BO263" s="25"/>
      <c r="BP263" s="69">
        <f>SUM(BP271)/AW271*AW263</f>
        <v>85273.94412631134</v>
      </c>
      <c r="BQ263" s="69">
        <f>SUM(BQ271)/AX271*AX263</f>
        <v>90423.96941012262</v>
      </c>
      <c r="BR263" s="69">
        <f>SUM(BR271)/AY271*AY263</f>
        <v>6563.4096381631653</v>
      </c>
      <c r="BS263" s="25"/>
      <c r="BT263" s="69">
        <f>SUM(BT271)/BA271*BA263</f>
        <v>638743.20918661891</v>
      </c>
      <c r="BU263" s="69">
        <f>SUM(BU271)/BB271*BB263</f>
        <v>731529.59297489189</v>
      </c>
      <c r="BV263" s="85">
        <f>SUM(BV271)/BC271*BC263</f>
        <v>36783.341090542752</v>
      </c>
      <c r="BW263" s="25"/>
      <c r="BX263" s="25"/>
      <c r="BY263" s="25"/>
      <c r="BZ263" s="25"/>
      <c r="CA263" s="25"/>
      <c r="CB263" s="69">
        <f t="shared" si="75"/>
        <v>7009.64</v>
      </c>
      <c r="CC263" s="69">
        <f t="shared" si="76"/>
        <v>7009.64</v>
      </c>
      <c r="CD263" s="25">
        <v>0</v>
      </c>
      <c r="CE263" s="25"/>
      <c r="CF263" s="25"/>
      <c r="CG263" s="25"/>
      <c r="CH263" s="25"/>
      <c r="CI263" s="25"/>
      <c r="CJ263" s="25">
        <v>4</v>
      </c>
      <c r="CK263" s="25">
        <v>103253.19</v>
      </c>
      <c r="CL263" s="25">
        <v>104133.78</v>
      </c>
    </row>
    <row r="264" spans="1:94">
      <c r="A264" s="4">
        <v>13</v>
      </c>
      <c r="B264" s="16" t="s">
        <v>224</v>
      </c>
      <c r="C264" s="25"/>
      <c r="D264" s="25"/>
      <c r="E264" s="58">
        <v>42370</v>
      </c>
      <c r="F264" s="58">
        <v>42735</v>
      </c>
      <c r="G264" s="34" t="s">
        <v>273</v>
      </c>
      <c r="H264" s="99">
        <v>-19000</v>
      </c>
      <c r="I264" s="34"/>
      <c r="J264" s="25"/>
      <c r="K264" s="69">
        <v>12023.87</v>
      </c>
      <c r="L264" s="69"/>
      <c r="M264" s="69">
        <f t="shared" si="71"/>
        <v>108832.62</v>
      </c>
      <c r="N264" s="69">
        <v>45318.36</v>
      </c>
      <c r="O264" s="69">
        <v>34332</v>
      </c>
      <c r="P264" s="69">
        <v>29182.26</v>
      </c>
      <c r="Q264" s="69">
        <v>112364.44</v>
      </c>
      <c r="R264" s="69">
        <f t="shared" si="72"/>
        <v>112364.44</v>
      </c>
      <c r="S264" s="69"/>
      <c r="T264" s="69"/>
      <c r="U264" s="69"/>
      <c r="V264" s="69"/>
      <c r="W264" s="69"/>
      <c r="X264" s="69">
        <v>4400</v>
      </c>
      <c r="Y264" s="69"/>
      <c r="Z264" s="69">
        <f t="shared" si="73"/>
        <v>8492.0499999999884</v>
      </c>
      <c r="AA264" s="25">
        <v>572.20000000000005</v>
      </c>
      <c r="AB264" s="60">
        <f t="shared" si="74"/>
        <v>17.239999999999998</v>
      </c>
      <c r="AC264" s="60">
        <v>0</v>
      </c>
      <c r="AD264" s="60">
        <v>4.5</v>
      </c>
      <c r="AE264" s="60">
        <v>4.2699999999999996</v>
      </c>
      <c r="AF264" s="60">
        <v>4.47</v>
      </c>
      <c r="AG264" s="60">
        <v>4</v>
      </c>
      <c r="AH264" s="25"/>
      <c r="AI264" s="25"/>
      <c r="AJ264" s="25"/>
      <c r="AK264" s="25"/>
      <c r="AL264" s="25"/>
      <c r="AM264" s="25"/>
      <c r="AN264" s="25">
        <v>36891.440000000002</v>
      </c>
      <c r="AO264" s="25"/>
      <c r="AP264" s="25"/>
      <c r="AQ264" s="25">
        <v>24945.57</v>
      </c>
      <c r="AR264" s="25">
        <v>1546.34</v>
      </c>
      <c r="AS264" s="25">
        <v>34157.89</v>
      </c>
      <c r="AT264" s="25">
        <v>35367.760000000002</v>
      </c>
      <c r="AU264" s="25">
        <v>2446.23</v>
      </c>
      <c r="AV264" s="25">
        <v>1543.25</v>
      </c>
      <c r="AW264" s="25">
        <v>31644.080000000002</v>
      </c>
      <c r="AX264" s="25">
        <v>32603.51</v>
      </c>
      <c r="AY264" s="25">
        <v>2314.19</v>
      </c>
      <c r="AZ264" s="25">
        <v>99.796999999999997</v>
      </c>
      <c r="BA264" s="25">
        <v>157532.04999999999</v>
      </c>
      <c r="BB264" s="25">
        <v>167612.25</v>
      </c>
      <c r="BC264" s="25">
        <v>19881.52</v>
      </c>
      <c r="BD264" s="25"/>
      <c r="BE264" s="25"/>
      <c r="BF264" s="25"/>
      <c r="BG264" s="25"/>
      <c r="BH264" s="25">
        <v>25.33</v>
      </c>
      <c r="BI264" s="25">
        <v>1962.22</v>
      </c>
      <c r="BJ264" s="25">
        <v>1658.59</v>
      </c>
      <c r="BK264" s="25">
        <v>303.63</v>
      </c>
      <c r="BL264" s="69">
        <f>SUM(BL271)/AS271*AS264</f>
        <v>34291.505625439029</v>
      </c>
      <c r="BM264" s="69">
        <f>SUM(BM271)/AT271*AT264</f>
        <v>21486.079678486803</v>
      </c>
      <c r="BN264" s="69">
        <f>SUM(BN271)/AU271*AU264</f>
        <v>529.43266364847443</v>
      </c>
      <c r="BO264" s="25"/>
      <c r="BP264" s="69">
        <f>SUM(BP271)/AW271*AW264</f>
        <v>31554.086049973914</v>
      </c>
      <c r="BQ264" s="69">
        <f>SUM(BQ271)/AX271*AX264</f>
        <v>36271.414917241294</v>
      </c>
      <c r="BR264" s="69">
        <f>SUM(BR271)/AY271*AY264</f>
        <v>519.05660492042819</v>
      </c>
      <c r="BS264" s="25"/>
      <c r="BT264" s="69">
        <f>SUM(BT271)/BA271*BA264</f>
        <v>157531.9807435484</v>
      </c>
      <c r="BU264" s="69">
        <f>SUM(BU271)/BB271*BB264</f>
        <v>204172.76637880629</v>
      </c>
      <c r="BV264" s="85">
        <f>SUM(BV271)/BC271*BC264</f>
        <v>4312.6298605240772</v>
      </c>
      <c r="BW264" s="25"/>
      <c r="BX264" s="25"/>
      <c r="BY264" s="25"/>
      <c r="BZ264" s="25"/>
      <c r="CA264" s="25"/>
      <c r="CB264" s="69">
        <f t="shared" si="75"/>
        <v>1962.22</v>
      </c>
      <c r="CC264" s="69">
        <f t="shared" si="76"/>
        <v>1962.22</v>
      </c>
      <c r="CD264" s="25">
        <v>0</v>
      </c>
      <c r="CE264" s="25"/>
      <c r="CF264" s="25"/>
      <c r="CG264" s="25"/>
      <c r="CH264" s="25"/>
      <c r="CI264" s="25"/>
      <c r="CJ264" s="25">
        <v>1</v>
      </c>
      <c r="CK264" s="25">
        <v>17449.38</v>
      </c>
      <c r="CL264" s="25">
        <v>49158.57</v>
      </c>
    </row>
    <row r="265" spans="1:94">
      <c r="A265" s="4">
        <v>14</v>
      </c>
      <c r="B265" s="16" t="s">
        <v>225</v>
      </c>
      <c r="C265" s="25"/>
      <c r="D265" s="25"/>
      <c r="E265" s="58">
        <v>42370</v>
      </c>
      <c r="F265" s="58">
        <v>42735</v>
      </c>
      <c r="G265" s="34" t="s">
        <v>273</v>
      </c>
      <c r="H265" s="99">
        <v>2700</v>
      </c>
      <c r="I265" s="34"/>
      <c r="J265" s="25"/>
      <c r="K265" s="69">
        <v>18785.439999999999</v>
      </c>
      <c r="L265" s="69"/>
      <c r="M265" s="69">
        <f t="shared" si="71"/>
        <v>108292.71</v>
      </c>
      <c r="N265" s="69">
        <v>45093.82</v>
      </c>
      <c r="O265" s="69">
        <v>34161.5</v>
      </c>
      <c r="P265" s="69">
        <v>29037.39</v>
      </c>
      <c r="Q265" s="69">
        <v>93620.72</v>
      </c>
      <c r="R265" s="69">
        <f t="shared" si="72"/>
        <v>93620.72</v>
      </c>
      <c r="S265" s="69"/>
      <c r="T265" s="69"/>
      <c r="U265" s="69"/>
      <c r="V265" s="69"/>
      <c r="W265" s="69"/>
      <c r="X265" s="69">
        <v>23400</v>
      </c>
      <c r="Y265" s="69"/>
      <c r="Z265" s="69">
        <f t="shared" si="73"/>
        <v>33457.430000000008</v>
      </c>
      <c r="AA265" s="25">
        <v>569.29999999999995</v>
      </c>
      <c r="AB265" s="60">
        <f t="shared" si="74"/>
        <v>17.2</v>
      </c>
      <c r="AC265" s="60">
        <v>0</v>
      </c>
      <c r="AD265" s="60">
        <v>4.5</v>
      </c>
      <c r="AE265" s="60">
        <v>4.2300000000000004</v>
      </c>
      <c r="AF265" s="60">
        <v>4.47</v>
      </c>
      <c r="AG265" s="60">
        <v>4</v>
      </c>
      <c r="AH265" s="25"/>
      <c r="AI265" s="25"/>
      <c r="AJ265" s="25"/>
      <c r="AK265" s="25"/>
      <c r="AL265" s="25"/>
      <c r="AM265" s="25"/>
      <c r="AN265" s="25">
        <v>57165.68</v>
      </c>
      <c r="AO265" s="25"/>
      <c r="AP265" s="25"/>
      <c r="AQ265" s="25">
        <v>94037.16</v>
      </c>
      <c r="AR265" s="25">
        <v>1241.2</v>
      </c>
      <c r="AS265" s="25">
        <v>27602.11</v>
      </c>
      <c r="AT265" s="25">
        <v>22501.74</v>
      </c>
      <c r="AU265" s="25">
        <v>12896.85</v>
      </c>
      <c r="AV265" s="25">
        <v>1238.287</v>
      </c>
      <c r="AW265" s="25">
        <v>25710.52</v>
      </c>
      <c r="AX265" s="25">
        <v>20357.03</v>
      </c>
      <c r="AY265" s="25">
        <v>10468.879999999999</v>
      </c>
      <c r="AZ265" s="25">
        <v>122.913</v>
      </c>
      <c r="BA265" s="25">
        <v>194016.58</v>
      </c>
      <c r="BB265" s="25">
        <v>168464.5</v>
      </c>
      <c r="BC265" s="25">
        <v>69805.89</v>
      </c>
      <c r="BD265" s="25"/>
      <c r="BE265" s="25"/>
      <c r="BF265" s="25"/>
      <c r="BG265" s="25"/>
      <c r="BH265" s="25">
        <v>29.006</v>
      </c>
      <c r="BI265" s="25">
        <v>2251.0300000000002</v>
      </c>
      <c r="BJ265" s="25">
        <v>1385.49</v>
      </c>
      <c r="BK265" s="25">
        <v>865.54</v>
      </c>
      <c r="BL265" s="69">
        <f>SUM(BL271)/AS271*AS265</f>
        <v>27710.081341060206</v>
      </c>
      <c r="BM265" s="69">
        <f>SUM(BM271)/AT271*AT265</f>
        <v>13669.912331021067</v>
      </c>
      <c r="BN265" s="69">
        <f>SUM(BN271)/AU271*AU265</f>
        <v>2791.239437082706</v>
      </c>
      <c r="BO265" s="25"/>
      <c r="BP265" s="69">
        <f>SUM(BP271)/AW271*AW265</f>
        <v>25637.400754566897</v>
      </c>
      <c r="BQ265" s="69">
        <f>SUM(BQ271)/AX271*AX265</f>
        <v>22647.202145190153</v>
      </c>
      <c r="BR265" s="69">
        <f>SUM(BR271)/AY271*AY265</f>
        <v>2348.0964441637771</v>
      </c>
      <c r="BS265" s="25"/>
      <c r="BT265" s="69">
        <f>SUM(BT271)/BA271*BA265</f>
        <v>194016.49470370708</v>
      </c>
      <c r="BU265" s="69">
        <f>SUM(BU271)/BB271*BB265</f>
        <v>205210.91388978082</v>
      </c>
      <c r="BV265" s="85">
        <f>SUM(BV271)/BC271*BC265</f>
        <v>15142.049785653162</v>
      </c>
      <c r="BW265" s="25"/>
      <c r="BX265" s="25"/>
      <c r="BY265" s="25"/>
      <c r="BZ265" s="25"/>
      <c r="CA265" s="25"/>
      <c r="CB265" s="69">
        <f t="shared" si="75"/>
        <v>2251.0300000000002</v>
      </c>
      <c r="CC265" s="69">
        <f t="shared" si="76"/>
        <v>2251.0300000000002</v>
      </c>
      <c r="CD265" s="25">
        <v>0</v>
      </c>
      <c r="CE265" s="25"/>
      <c r="CF265" s="25"/>
      <c r="CG265" s="25"/>
      <c r="CH265" s="25"/>
      <c r="CI265" s="25"/>
      <c r="CJ265" s="25">
        <v>1</v>
      </c>
      <c r="CK265" s="25">
        <v>24755.200000000001</v>
      </c>
      <c r="CL265" s="25">
        <v>4829.1499999999996</v>
      </c>
    </row>
    <row r="266" spans="1:94">
      <c r="A266" s="4">
        <v>15</v>
      </c>
      <c r="B266" s="16" t="s">
        <v>226</v>
      </c>
      <c r="C266" s="25"/>
      <c r="D266" s="25"/>
      <c r="E266" s="58">
        <v>42370</v>
      </c>
      <c r="F266" s="58">
        <v>42735</v>
      </c>
      <c r="G266" s="34" t="s">
        <v>273</v>
      </c>
      <c r="H266" s="99">
        <v>71900</v>
      </c>
      <c r="I266" s="34"/>
      <c r="J266" s="25"/>
      <c r="K266" s="69">
        <v>38610.82</v>
      </c>
      <c r="L266" s="69"/>
      <c r="M266" s="69">
        <f t="shared" si="71"/>
        <v>195251.49</v>
      </c>
      <c r="N266" s="69">
        <v>93043.75</v>
      </c>
      <c r="O266" s="69">
        <v>42293.4</v>
      </c>
      <c r="P266" s="69">
        <v>59914.34</v>
      </c>
      <c r="Q266" s="69">
        <v>164878.99</v>
      </c>
      <c r="R266" s="69">
        <f t="shared" si="72"/>
        <v>164878.99</v>
      </c>
      <c r="S266" s="69"/>
      <c r="T266" s="69"/>
      <c r="U266" s="69"/>
      <c r="V266" s="69"/>
      <c r="W266" s="69"/>
      <c r="X266" s="69">
        <v>105100</v>
      </c>
      <c r="Y266" s="69"/>
      <c r="Z266" s="69">
        <f t="shared" si="73"/>
        <v>68983.320000000007</v>
      </c>
      <c r="AA266" s="25">
        <v>1174</v>
      </c>
      <c r="AB266" s="60">
        <f t="shared" si="74"/>
        <v>15.2</v>
      </c>
      <c r="AC266" s="60">
        <v>0</v>
      </c>
      <c r="AD266" s="60">
        <v>4.5</v>
      </c>
      <c r="AE266" s="60">
        <v>4.2300000000000004</v>
      </c>
      <c r="AF266" s="60">
        <v>4.47</v>
      </c>
      <c r="AG266" s="60">
        <v>2</v>
      </c>
      <c r="AH266" s="25"/>
      <c r="AI266" s="25"/>
      <c r="AJ266" s="25"/>
      <c r="AK266" s="25"/>
      <c r="AL266" s="25"/>
      <c r="AM266" s="25"/>
      <c r="AN266" s="25">
        <v>161202.29</v>
      </c>
      <c r="AO266" s="25"/>
      <c r="AP266" s="25"/>
      <c r="AQ266" s="25">
        <v>268723.87</v>
      </c>
      <c r="AR266" s="25">
        <v>3308.66</v>
      </c>
      <c r="AS266" s="25">
        <v>73137.45</v>
      </c>
      <c r="AT266" s="25">
        <v>64268.82</v>
      </c>
      <c r="AU266" s="25">
        <v>54123.35</v>
      </c>
      <c r="AV266" s="25">
        <v>3302.6460000000002</v>
      </c>
      <c r="AW266" s="25">
        <v>67809.16</v>
      </c>
      <c r="AX266" s="25">
        <v>47761.83</v>
      </c>
      <c r="AY266" s="25">
        <v>50989.72</v>
      </c>
      <c r="AZ266" s="25">
        <v>231.16</v>
      </c>
      <c r="BA266" s="25">
        <v>364888.46</v>
      </c>
      <c r="BB266" s="25">
        <v>288231.59000000003</v>
      </c>
      <c r="BC266" s="25">
        <v>161662.04999999999</v>
      </c>
      <c r="BD266" s="25"/>
      <c r="BE266" s="25"/>
      <c r="BF266" s="25"/>
      <c r="BG266" s="25"/>
      <c r="BH266" s="25">
        <v>64.296000000000006</v>
      </c>
      <c r="BI266" s="25">
        <v>4980.5600000000004</v>
      </c>
      <c r="BJ266" s="25">
        <v>3031.81</v>
      </c>
      <c r="BK266" s="25">
        <v>1948.75</v>
      </c>
      <c r="BL266" s="69">
        <f>SUM(BL271)/AS271*AS266</f>
        <v>73423.542206654616</v>
      </c>
      <c r="BM266" s="69">
        <f>SUM(BM271)/AT271*AT266</f>
        <v>39043.608850612145</v>
      </c>
      <c r="BN266" s="69">
        <f>SUM(BN271)/AU271*AU266</f>
        <v>11713.808332036913</v>
      </c>
      <c r="BO266" s="25"/>
      <c r="BP266" s="69">
        <f>SUM(BP271)/AW271*AW266</f>
        <v>67616.31463504229</v>
      </c>
      <c r="BQ266" s="69">
        <f>SUM(BQ271)/AX271*AX266</f>
        <v>53135.050586171339</v>
      </c>
      <c r="BR266" s="69">
        <f>SUM(BR271)/AY271*AY266</f>
        <v>11436.636987042228</v>
      </c>
      <c r="BS266" s="25"/>
      <c r="BT266" s="69">
        <f>SUM(BT271)/BA271*BA266</f>
        <v>364888.29958261218</v>
      </c>
      <c r="BU266" s="69">
        <f>SUM(BU271)/BB271*BB266</f>
        <v>351102.26781194028</v>
      </c>
      <c r="BV266" s="85">
        <f>SUM(BV271)/BC271*BC266</f>
        <v>35067.167105107474</v>
      </c>
      <c r="BW266" s="25"/>
      <c r="BX266" s="25"/>
      <c r="BY266" s="25"/>
      <c r="BZ266" s="25"/>
      <c r="CA266" s="25"/>
      <c r="CB266" s="69">
        <f t="shared" si="75"/>
        <v>4980.5600000000004</v>
      </c>
      <c r="CC266" s="69">
        <f t="shared" si="76"/>
        <v>4980.5600000000004</v>
      </c>
      <c r="CD266" s="25">
        <v>0</v>
      </c>
      <c r="CE266" s="25"/>
      <c r="CF266" s="25"/>
      <c r="CG266" s="25"/>
      <c r="CH266" s="25"/>
      <c r="CI266" s="25"/>
      <c r="CJ266" s="25">
        <v>3</v>
      </c>
      <c r="CK266" s="25">
        <v>158304.10999999999</v>
      </c>
      <c r="CL266" s="25">
        <v>30612.18</v>
      </c>
    </row>
    <row r="267" spans="1:94">
      <c r="A267" s="4">
        <v>16</v>
      </c>
      <c r="B267" s="16" t="s">
        <v>227</v>
      </c>
      <c r="C267" s="25"/>
      <c r="D267" s="25"/>
      <c r="E267" s="58">
        <v>42370</v>
      </c>
      <c r="F267" s="58">
        <v>42735</v>
      </c>
      <c r="G267" s="34" t="s">
        <v>273</v>
      </c>
      <c r="H267" s="99">
        <v>22700</v>
      </c>
      <c r="I267" s="34"/>
      <c r="J267" s="25"/>
      <c r="K267" s="69">
        <v>23966.98</v>
      </c>
      <c r="L267" s="69"/>
      <c r="M267" s="69">
        <f t="shared" si="71"/>
        <v>138309.85999999999</v>
      </c>
      <c r="N267" s="69">
        <v>65934.37</v>
      </c>
      <c r="O267" s="69">
        <v>29909.7</v>
      </c>
      <c r="P267" s="69">
        <v>42465.79</v>
      </c>
      <c r="Q267" s="69">
        <v>129271.96</v>
      </c>
      <c r="R267" s="69">
        <f t="shared" si="72"/>
        <v>129271.96</v>
      </c>
      <c r="S267" s="69"/>
      <c r="T267" s="69"/>
      <c r="U267" s="69"/>
      <c r="V267" s="69"/>
      <c r="W267" s="69"/>
      <c r="X267" s="69">
        <v>47600</v>
      </c>
      <c r="Y267" s="69"/>
      <c r="Z267" s="69">
        <f t="shared" si="73"/>
        <v>33004.87999999999</v>
      </c>
      <c r="AA267" s="25">
        <v>840.9</v>
      </c>
      <c r="AB267" s="60">
        <f t="shared" si="74"/>
        <v>15.2</v>
      </c>
      <c r="AC267" s="60">
        <v>0</v>
      </c>
      <c r="AD267" s="60">
        <v>4.5</v>
      </c>
      <c r="AE267" s="60">
        <v>4.2300000000000004</v>
      </c>
      <c r="AF267" s="60">
        <v>4.47</v>
      </c>
      <c r="AG267" s="60">
        <v>2</v>
      </c>
      <c r="AH267" s="25"/>
      <c r="AI267" s="25"/>
      <c r="AJ267" s="25"/>
      <c r="AK267" s="25"/>
      <c r="AL267" s="25"/>
      <c r="AM267" s="25"/>
      <c r="AN267" s="25">
        <v>97885.55</v>
      </c>
      <c r="AO267" s="25"/>
      <c r="AP267" s="25"/>
      <c r="AQ267" s="25">
        <v>113176.69</v>
      </c>
      <c r="AR267" s="25">
        <v>2553.35</v>
      </c>
      <c r="AS267" s="25">
        <v>56454.2</v>
      </c>
      <c r="AT267" s="25">
        <v>614950.43000000005</v>
      </c>
      <c r="AU267" s="25">
        <v>13763.1</v>
      </c>
      <c r="AV267" s="25">
        <v>2549.0790000000002</v>
      </c>
      <c r="AW267" s="25">
        <v>52360.08</v>
      </c>
      <c r="AX267" s="25">
        <v>56467.42</v>
      </c>
      <c r="AY267" s="25">
        <v>13015.17</v>
      </c>
      <c r="AZ267" s="25">
        <v>187.85400000000001</v>
      </c>
      <c r="BA267" s="25">
        <v>297171.27</v>
      </c>
      <c r="BB267" s="25">
        <v>273776</v>
      </c>
      <c r="BC267" s="25">
        <v>84898.98</v>
      </c>
      <c r="BD267" s="25"/>
      <c r="BE267" s="25"/>
      <c r="BF267" s="25"/>
      <c r="BG267" s="25"/>
      <c r="BH267" s="25">
        <v>49.63</v>
      </c>
      <c r="BI267" s="25">
        <v>3844.51</v>
      </c>
      <c r="BJ267" s="25">
        <v>2345.0700000000002</v>
      </c>
      <c r="BK267" s="25">
        <v>1499.44</v>
      </c>
      <c r="BL267" s="69">
        <f>SUM(BL271)/AS271*AS267</f>
        <v>56675.032236466017</v>
      </c>
      <c r="BM267" s="69">
        <f>SUM(BM271)/AT271*AT267</f>
        <v>373585.26345179119</v>
      </c>
      <c r="BN267" s="69">
        <f>SUM(BN271)/AU271*AU267</f>
        <v>2978.7201910941812</v>
      </c>
      <c r="BO267" s="25"/>
      <c r="BP267" s="69">
        <f>SUM(BP271)/AW271*AW267</f>
        <v>52211.170933189336</v>
      </c>
      <c r="BQ267" s="69">
        <f>SUM(BQ271)/AX271*AX267</f>
        <v>62820.022142589238</v>
      </c>
      <c r="BR267" s="69">
        <f>SUM(BR271)/AY271*AY267</f>
        <v>2919.2114531054967</v>
      </c>
      <c r="BS267" s="25"/>
      <c r="BT267" s="69">
        <f>SUM(BT271)/BA271*BA267</f>
        <v>297171.13935339398</v>
      </c>
      <c r="BU267" s="69">
        <f>SUM(BU271)/BB271*BB267</f>
        <v>333493.54410625756</v>
      </c>
      <c r="BV267" s="85">
        <f>SUM(BV271)/BC271*BC267</f>
        <v>18415.990139387552</v>
      </c>
      <c r="BW267" s="25"/>
      <c r="BX267" s="25"/>
      <c r="BY267" s="25"/>
      <c r="BZ267" s="25"/>
      <c r="CA267" s="25"/>
      <c r="CB267" s="69">
        <f t="shared" si="75"/>
        <v>3844.51</v>
      </c>
      <c r="CC267" s="69">
        <f t="shared" si="76"/>
        <v>3844.51</v>
      </c>
      <c r="CD267" s="25">
        <v>0</v>
      </c>
      <c r="CE267" s="25"/>
      <c r="CF267" s="25"/>
      <c r="CG267" s="25"/>
      <c r="CH267" s="25"/>
      <c r="CI267" s="25"/>
      <c r="CJ267" s="25">
        <v>2</v>
      </c>
      <c r="CK267" s="25">
        <v>43001.74</v>
      </c>
      <c r="CL267" s="25">
        <v>117600.58</v>
      </c>
    </row>
    <row r="268" spans="1:94">
      <c r="A268" s="4">
        <v>17</v>
      </c>
      <c r="B268" s="16" t="s">
        <v>228</v>
      </c>
      <c r="C268" s="25"/>
      <c r="D268" s="25"/>
      <c r="E268" s="58">
        <v>42370</v>
      </c>
      <c r="F268" s="58">
        <v>42735</v>
      </c>
      <c r="G268" s="34" t="s">
        <v>273</v>
      </c>
      <c r="H268" s="99">
        <v>33100</v>
      </c>
      <c r="I268" s="34"/>
      <c r="J268" s="25"/>
      <c r="K268" s="69">
        <v>21765.94</v>
      </c>
      <c r="L268" s="69"/>
      <c r="M268" s="69">
        <f t="shared" si="71"/>
        <v>161024.1</v>
      </c>
      <c r="N268" s="69">
        <v>67051.320000000007</v>
      </c>
      <c r="O268" s="69">
        <v>50796</v>
      </c>
      <c r="P268" s="69">
        <v>43176.78</v>
      </c>
      <c r="Q268" s="69">
        <v>146787.41</v>
      </c>
      <c r="R268" s="69">
        <f t="shared" si="72"/>
        <v>146787.41</v>
      </c>
      <c r="S268" s="69"/>
      <c r="T268" s="69"/>
      <c r="U268" s="69"/>
      <c r="V268" s="69"/>
      <c r="W268" s="69"/>
      <c r="X268" s="69">
        <v>53700</v>
      </c>
      <c r="Y268" s="69"/>
      <c r="Z268" s="69">
        <f t="shared" si="73"/>
        <v>36002.630000000005</v>
      </c>
      <c r="AA268" s="25">
        <v>846.6</v>
      </c>
      <c r="AB268" s="60">
        <f t="shared" si="74"/>
        <v>17.27</v>
      </c>
      <c r="AC268" s="60">
        <v>0</v>
      </c>
      <c r="AD268" s="60">
        <v>4.5</v>
      </c>
      <c r="AE268" s="60">
        <v>4.3</v>
      </c>
      <c r="AF268" s="60">
        <v>4.47</v>
      </c>
      <c r="AG268" s="60">
        <v>4</v>
      </c>
      <c r="AH268" s="25"/>
      <c r="AI268" s="25"/>
      <c r="AJ268" s="25"/>
      <c r="AK268" s="25"/>
      <c r="AL268" s="25"/>
      <c r="AM268" s="25"/>
      <c r="AN268" s="25">
        <v>67865.13</v>
      </c>
      <c r="AO268" s="25"/>
      <c r="AP268" s="25"/>
      <c r="AQ268" s="25">
        <v>105770.99</v>
      </c>
      <c r="AR268" s="25">
        <v>2363.56</v>
      </c>
      <c r="AS268" s="25">
        <v>52276.95</v>
      </c>
      <c r="AT268" s="25">
        <v>43684.39</v>
      </c>
      <c r="AU268" s="25">
        <v>22869.17</v>
      </c>
      <c r="AV268" s="25">
        <v>2358.808</v>
      </c>
      <c r="AW268" s="25">
        <v>48796.56</v>
      </c>
      <c r="AX268" s="25">
        <v>40482.14</v>
      </c>
      <c r="AY268" s="25">
        <v>19068.8</v>
      </c>
      <c r="AZ268" s="25">
        <v>146.64500000000001</v>
      </c>
      <c r="BA268" s="25">
        <v>231480.29</v>
      </c>
      <c r="BB268" s="25">
        <v>211232.77</v>
      </c>
      <c r="BC268" s="25">
        <v>63081.66</v>
      </c>
      <c r="BD268" s="25"/>
      <c r="BE268" s="25"/>
      <c r="BF268" s="25"/>
      <c r="BG268" s="25"/>
      <c r="BH268" s="25">
        <v>37.927999999999997</v>
      </c>
      <c r="BI268" s="25">
        <v>2937.92</v>
      </c>
      <c r="BJ268" s="25">
        <v>2186.56</v>
      </c>
      <c r="BK268" s="25">
        <v>751.36</v>
      </c>
      <c r="BL268" s="69">
        <f>SUM(BL271)/AS271*AS268</f>
        <v>52481.442062311078</v>
      </c>
      <c r="BM268" s="69">
        <f>SUM(BM271)/AT271*AT268</f>
        <v>26538.471315290877</v>
      </c>
      <c r="BN268" s="69">
        <f>SUM(BN271)/AU271*AU268</f>
        <v>4949.5286986627507</v>
      </c>
      <c r="BO268" s="25"/>
      <c r="BP268" s="69">
        <f>SUM(BP271)/AW271*AW268</f>
        <v>48657.785379847192</v>
      </c>
      <c r="BQ268" s="69">
        <f>SUM(BQ271)/AX271*AX268</f>
        <v>45036.393218946389</v>
      </c>
      <c r="BR268" s="69">
        <f>SUM(BR271)/AY271*AY268</f>
        <v>4276.9982533442198</v>
      </c>
      <c r="BS268" s="25"/>
      <c r="BT268" s="69">
        <f>SUM(BT271)/BA271*BA268</f>
        <v>231480.18823338492</v>
      </c>
      <c r="BU268" s="69">
        <f>SUM(BU271)/BB271*BB268</f>
        <v>257308.03685743804</v>
      </c>
      <c r="BV268" s="85">
        <f>SUM(BV271)/BC271*BC268</f>
        <v>13683.453305754652</v>
      </c>
      <c r="BW268" s="25"/>
      <c r="BX268" s="25"/>
      <c r="BY268" s="25"/>
      <c r="BZ268" s="25"/>
      <c r="CA268" s="25"/>
      <c r="CB268" s="69">
        <f t="shared" si="75"/>
        <v>2937.92</v>
      </c>
      <c r="CC268" s="69">
        <f t="shared" si="76"/>
        <v>2937.92</v>
      </c>
      <c r="CD268" s="25">
        <v>0</v>
      </c>
      <c r="CE268" s="25"/>
      <c r="CF268" s="25"/>
      <c r="CG268" s="25"/>
      <c r="CH268" s="25"/>
      <c r="CI268" s="25"/>
      <c r="CJ268" s="25">
        <v>3</v>
      </c>
      <c r="CK268" s="25">
        <v>56322.92</v>
      </c>
      <c r="CL268" s="25">
        <v>16555.16</v>
      </c>
    </row>
    <row r="269" spans="1:94">
      <c r="A269" s="4">
        <v>18</v>
      </c>
      <c r="B269" s="16" t="s">
        <v>229</v>
      </c>
      <c r="C269" s="25"/>
      <c r="D269" s="25"/>
      <c r="E269" s="58">
        <v>42370</v>
      </c>
      <c r="F269" s="58">
        <v>42735</v>
      </c>
      <c r="G269" s="34" t="s">
        <v>273</v>
      </c>
      <c r="H269" s="99">
        <v>74800</v>
      </c>
      <c r="I269" s="34"/>
      <c r="J269" s="25"/>
      <c r="K269" s="69">
        <v>72440.33</v>
      </c>
      <c r="L269" s="69"/>
      <c r="M269" s="69">
        <f t="shared" si="71"/>
        <v>219565.82</v>
      </c>
      <c r="N269" s="69">
        <v>91430.720000000001</v>
      </c>
      <c r="O269" s="69">
        <v>69260</v>
      </c>
      <c r="P269" s="69">
        <v>58875.1</v>
      </c>
      <c r="Q269" s="69">
        <v>194055.5</v>
      </c>
      <c r="R269" s="69">
        <f t="shared" si="72"/>
        <v>194055.5</v>
      </c>
      <c r="S269" s="69"/>
      <c r="T269" s="69"/>
      <c r="U269" s="69"/>
      <c r="V269" s="69"/>
      <c r="W269" s="69"/>
      <c r="X269" s="69">
        <v>28400</v>
      </c>
      <c r="Y269" s="69"/>
      <c r="Z269" s="69">
        <f t="shared" si="73"/>
        <v>97950.650000000023</v>
      </c>
      <c r="AA269" s="25">
        <v>1157.4000000000001</v>
      </c>
      <c r="AB269" s="60">
        <f t="shared" si="74"/>
        <v>17.22</v>
      </c>
      <c r="AC269" s="60">
        <v>0</v>
      </c>
      <c r="AD269" s="60">
        <v>4.5</v>
      </c>
      <c r="AE269" s="60">
        <v>4.25</v>
      </c>
      <c r="AF269" s="60">
        <v>4.47</v>
      </c>
      <c r="AG269" s="60">
        <v>4</v>
      </c>
      <c r="AH269" s="25"/>
      <c r="AI269" s="25"/>
      <c r="AJ269" s="25"/>
      <c r="AK269" s="25"/>
      <c r="AL269" s="25"/>
      <c r="AM269" s="25"/>
      <c r="AN269" s="25">
        <v>202892</v>
      </c>
      <c r="AO269" s="25"/>
      <c r="AP269" s="25"/>
      <c r="AQ269" s="25">
        <v>272239.62</v>
      </c>
      <c r="AR269" s="25">
        <v>3558.55</v>
      </c>
      <c r="AS269" s="25">
        <v>78792.639999999999</v>
      </c>
      <c r="AT269" s="25">
        <v>72858.06</v>
      </c>
      <c r="AU269" s="25">
        <v>35147.300000000003</v>
      </c>
      <c r="AV269" s="25">
        <v>3552.471</v>
      </c>
      <c r="AW269" s="25">
        <v>73097.2</v>
      </c>
      <c r="AX269" s="25">
        <v>65008.38</v>
      </c>
      <c r="AY269" s="25">
        <v>28827.87</v>
      </c>
      <c r="AZ269" s="25">
        <v>261.29899999999998</v>
      </c>
      <c r="BA269" s="25">
        <v>412519.97</v>
      </c>
      <c r="BB269" s="25">
        <v>358691.44</v>
      </c>
      <c r="BC269" s="25">
        <v>206768.76</v>
      </c>
      <c r="BD269" s="25"/>
      <c r="BE269" s="25"/>
      <c r="BF269" s="25"/>
      <c r="BG269" s="25"/>
      <c r="BH269" s="25">
        <v>62.585999999999999</v>
      </c>
      <c r="BI269" s="25">
        <v>4847.88</v>
      </c>
      <c r="BJ269" s="25">
        <v>3352.19</v>
      </c>
      <c r="BK269" s="25">
        <v>1495.69</v>
      </c>
      <c r="BL269" s="69">
        <f>SUM(BL271)/AS271*AS269</f>
        <v>79100.853647669472</v>
      </c>
      <c r="BM269" s="69">
        <f>SUM(BM271)/AT271*AT269</f>
        <v>44261.612337902436</v>
      </c>
      <c r="BN269" s="69">
        <f>SUM(BN271)/AU271*AU269</f>
        <v>7606.8598042915128</v>
      </c>
      <c r="BO269" s="25"/>
      <c r="BP269" s="69">
        <f>SUM(BP271)/AW271*AW269</f>
        <v>72889.315752335126</v>
      </c>
      <c r="BQ269" s="69">
        <f>SUM(BQ271)/AX271*AX269</f>
        <v>72321.842773299286</v>
      </c>
      <c r="BR269" s="69">
        <f>SUM(BR271)/AY271*AY269</f>
        <v>6465.8892870885547</v>
      </c>
      <c r="BS269" s="25"/>
      <c r="BT269" s="69">
        <f>SUM(BT271)/BA271*BA269</f>
        <v>412519.78864217893</v>
      </c>
      <c r="BU269" s="69">
        <f>SUM(BU271)/BB271*BB269</f>
        <v>436931.21225446003</v>
      </c>
      <c r="BV269" s="85">
        <f>SUM(BV271)/BC271*BC269</f>
        <v>44851.557053964505</v>
      </c>
      <c r="BW269" s="25"/>
      <c r="BX269" s="25"/>
      <c r="BY269" s="25"/>
      <c r="BZ269" s="25"/>
      <c r="CA269" s="25"/>
      <c r="CB269" s="69">
        <f t="shared" si="75"/>
        <v>4847.88</v>
      </c>
      <c r="CC269" s="69">
        <f t="shared" si="76"/>
        <v>4847.88</v>
      </c>
      <c r="CD269" s="25">
        <v>0</v>
      </c>
      <c r="CE269" s="25"/>
      <c r="CF269" s="25"/>
      <c r="CG269" s="25"/>
      <c r="CH269" s="25"/>
      <c r="CI269" s="25"/>
      <c r="CJ269" s="25">
        <v>4</v>
      </c>
      <c r="CK269" s="25">
        <v>97531.19</v>
      </c>
      <c r="CL269" s="25">
        <v>41516.78</v>
      </c>
    </row>
    <row r="270" spans="1:94">
      <c r="A270" s="4">
        <v>19</v>
      </c>
      <c r="B270" s="16" t="s">
        <v>230</v>
      </c>
      <c r="C270" s="25"/>
      <c r="D270" s="25"/>
      <c r="E270" s="58">
        <v>42370</v>
      </c>
      <c r="F270" s="58">
        <v>42735</v>
      </c>
      <c r="G270" s="34" t="s">
        <v>273</v>
      </c>
      <c r="H270" s="99">
        <v>24400</v>
      </c>
      <c r="I270" s="34"/>
      <c r="J270" s="25"/>
      <c r="K270" s="69">
        <v>12478.24</v>
      </c>
      <c r="L270" s="69"/>
      <c r="M270" s="69">
        <f t="shared" si="71"/>
        <v>155696.34</v>
      </c>
      <c r="N270" s="69">
        <v>74194.679999999993</v>
      </c>
      <c r="O270" s="69">
        <v>33724.800000000003</v>
      </c>
      <c r="P270" s="69">
        <v>47776.86</v>
      </c>
      <c r="Q270" s="69">
        <v>152437.82</v>
      </c>
      <c r="R270" s="69">
        <f t="shared" si="72"/>
        <v>152437.82</v>
      </c>
      <c r="S270" s="69"/>
      <c r="T270" s="69"/>
      <c r="U270" s="69"/>
      <c r="V270" s="69"/>
      <c r="W270" s="69"/>
      <c r="X270" s="69">
        <v>47900</v>
      </c>
      <c r="Y270" s="69"/>
      <c r="Z270" s="69">
        <f t="shared" si="73"/>
        <v>15736.75999999998</v>
      </c>
      <c r="AA270" s="25">
        <v>936.8</v>
      </c>
      <c r="AB270" s="60">
        <f t="shared" si="74"/>
        <v>15.279999999999998</v>
      </c>
      <c r="AC270" s="60">
        <v>0</v>
      </c>
      <c r="AD270" s="60">
        <v>4.5</v>
      </c>
      <c r="AE270" s="60">
        <v>4.3099999999999996</v>
      </c>
      <c r="AF270" s="60">
        <v>4.47</v>
      </c>
      <c r="AG270" s="60">
        <v>2</v>
      </c>
      <c r="AH270" s="25"/>
      <c r="AI270" s="25"/>
      <c r="AJ270" s="25"/>
      <c r="AK270" s="25"/>
      <c r="AL270" s="25"/>
      <c r="AM270" s="25"/>
      <c r="AN270" s="25">
        <v>46749.91</v>
      </c>
      <c r="AO270" s="25"/>
      <c r="AP270" s="25"/>
      <c r="AQ270" s="25">
        <v>52458.94</v>
      </c>
      <c r="AR270" s="25">
        <v>2553.79</v>
      </c>
      <c r="AS270" s="25">
        <v>57010.57</v>
      </c>
      <c r="AT270" s="25">
        <v>57208.1</v>
      </c>
      <c r="AU270" s="25">
        <v>4566.95</v>
      </c>
      <c r="AV270" s="25">
        <v>2548.502</v>
      </c>
      <c r="AW270" s="25">
        <v>53158.93</v>
      </c>
      <c r="AX270" s="25">
        <v>54827.45</v>
      </c>
      <c r="AY270" s="25">
        <v>4329.8999999999996</v>
      </c>
      <c r="AZ270" s="25">
        <v>198.892</v>
      </c>
      <c r="BA270" s="25">
        <v>313968.21999999997</v>
      </c>
      <c r="BB270" s="25">
        <v>306947.36</v>
      </c>
      <c r="BC270" s="25">
        <v>43007.87</v>
      </c>
      <c r="BD270" s="25"/>
      <c r="BE270" s="25"/>
      <c r="BF270" s="25"/>
      <c r="BG270" s="25"/>
      <c r="BH270" s="25">
        <v>49.59</v>
      </c>
      <c r="BI270" s="25">
        <v>3841.36</v>
      </c>
      <c r="BJ270" s="25">
        <v>3287.14</v>
      </c>
      <c r="BK270" s="25">
        <v>554.22</v>
      </c>
      <c r="BL270" s="69">
        <f>SUM(BL271)/AS271*AS270</f>
        <v>57233.578592368722</v>
      </c>
      <c r="BM270" s="69">
        <f>SUM(BM271)/AT271*AT270</f>
        <v>34754.188414953082</v>
      </c>
      <c r="BN270" s="69">
        <f>SUM(BN271)/AU271*AU270</f>
        <v>988.41584938840595</v>
      </c>
      <c r="BO270" s="25"/>
      <c r="BP270" s="69">
        <f>SUM(BP271)/AW271*AW270</f>
        <v>53007.749049570717</v>
      </c>
      <c r="BQ270" s="69">
        <f>SUM(BQ271)/AX271*AX270</f>
        <v>60995.555012460354</v>
      </c>
      <c r="BR270" s="69">
        <f>SUM(BR271)/AY271*AY270</f>
        <v>971.16623684527269</v>
      </c>
      <c r="BS270" s="25"/>
      <c r="BT270" s="69">
        <f>SUM(BT271)/BA271*BA270</f>
        <v>313968.08196888294</v>
      </c>
      <c r="BU270" s="69">
        <f>SUM(BU271)/BB271*BB270</f>
        <v>373900.42567814316</v>
      </c>
      <c r="BV270" s="85">
        <f>SUM(BV271)/BC271*BC270</f>
        <v>9329.116908543092</v>
      </c>
      <c r="BW270" s="25"/>
      <c r="BX270" s="25"/>
      <c r="BY270" s="25"/>
      <c r="BZ270" s="25"/>
      <c r="CA270" s="25"/>
      <c r="CB270" s="69">
        <f t="shared" si="75"/>
        <v>3841.36</v>
      </c>
      <c r="CC270" s="69">
        <f t="shared" si="76"/>
        <v>3841.36</v>
      </c>
      <c r="CD270" s="25">
        <v>0</v>
      </c>
      <c r="CE270" s="25"/>
      <c r="CF270" s="25"/>
      <c r="CG270" s="25"/>
      <c r="CH270" s="25"/>
      <c r="CI270" s="25"/>
      <c r="CJ270" s="25">
        <v>2</v>
      </c>
      <c r="CK270" s="25">
        <v>55240.79</v>
      </c>
      <c r="CL270" s="25">
        <v>50704.53</v>
      </c>
    </row>
    <row r="271" spans="1:94" s="33" customFormat="1" ht="9" customHeight="1">
      <c r="A271" s="3"/>
      <c r="B271" s="17"/>
      <c r="C271" s="37"/>
      <c r="D271" s="37"/>
      <c r="E271" s="81"/>
      <c r="F271" s="81"/>
      <c r="G271" s="37"/>
      <c r="H271" s="37"/>
      <c r="I271" s="37"/>
      <c r="J271" s="37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37"/>
      <c r="AB271" s="76"/>
      <c r="AC271" s="76"/>
      <c r="AD271" s="76"/>
      <c r="AE271" s="76"/>
      <c r="AF271" s="76"/>
      <c r="AG271" s="76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>
        <f>SUM(AR255:AR270)</f>
        <v>35005.25</v>
      </c>
      <c r="AS271" s="37">
        <f t="shared" ref="AS271:BK271" si="77">SUM(AS255:AS270)</f>
        <v>775441.69999999984</v>
      </c>
      <c r="AT271" s="37">
        <f t="shared" si="77"/>
        <v>1281430.4600000002</v>
      </c>
      <c r="AU271" s="37">
        <f t="shared" si="77"/>
        <v>327633.21000000002</v>
      </c>
      <c r="AV271" s="37">
        <f t="shared" si="77"/>
        <v>35005.819000000003</v>
      </c>
      <c r="AW271" s="37">
        <f t="shared" si="77"/>
        <v>722925.96000000008</v>
      </c>
      <c r="AX271" s="37">
        <f t="shared" si="77"/>
        <v>646080.72</v>
      </c>
      <c r="AY271" s="37">
        <f t="shared" si="77"/>
        <v>268661.98000000004</v>
      </c>
      <c r="AZ271" s="37">
        <f t="shared" si="77"/>
        <v>2780.549</v>
      </c>
      <c r="BA271" s="37">
        <f t="shared" si="77"/>
        <v>4390014.93</v>
      </c>
      <c r="BB271" s="37">
        <f t="shared" si="77"/>
        <v>3984491.5399999996</v>
      </c>
      <c r="BC271" s="37">
        <f t="shared" si="77"/>
        <v>1527629.25</v>
      </c>
      <c r="BD271" s="37">
        <f t="shared" si="77"/>
        <v>0</v>
      </c>
      <c r="BE271" s="37">
        <f t="shared" si="77"/>
        <v>0</v>
      </c>
      <c r="BF271" s="37">
        <f t="shared" si="77"/>
        <v>0</v>
      </c>
      <c r="BG271" s="37">
        <f t="shared" si="77"/>
        <v>0</v>
      </c>
      <c r="BH271" s="37">
        <f t="shared" si="77"/>
        <v>708.95300000000009</v>
      </c>
      <c r="BI271" s="37">
        <f t="shared" si="77"/>
        <v>54921.49</v>
      </c>
      <c r="BJ271" s="37">
        <f t="shared" si="77"/>
        <v>38543.54</v>
      </c>
      <c r="BK271" s="37">
        <f t="shared" si="77"/>
        <v>16377.949999999999</v>
      </c>
      <c r="BL271" s="37">
        <v>778475</v>
      </c>
      <c r="BM271" s="37">
        <v>778475</v>
      </c>
      <c r="BN271" s="37">
        <v>70909</v>
      </c>
      <c r="BO271" s="37"/>
      <c r="BP271" s="37">
        <v>720870</v>
      </c>
      <c r="BQ271" s="37">
        <v>718765</v>
      </c>
      <c r="BR271" s="37">
        <v>60259</v>
      </c>
      <c r="BS271" s="37"/>
      <c r="BT271" s="37">
        <v>4390013</v>
      </c>
      <c r="BU271" s="37">
        <v>4853611</v>
      </c>
      <c r="BV271" s="3">
        <v>331368</v>
      </c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5"/>
      <c r="CN271" s="35"/>
      <c r="CO271" s="35"/>
      <c r="CP271" s="35"/>
    </row>
    <row r="272" spans="1:94">
      <c r="A272" s="3"/>
      <c r="B272" s="17" t="s">
        <v>235</v>
      </c>
      <c r="C272" s="25"/>
      <c r="D272" s="25"/>
      <c r="E272" s="25"/>
      <c r="F272" s="25"/>
      <c r="G272" s="25"/>
      <c r="H272" s="25"/>
      <c r="I272" s="34"/>
      <c r="J272" s="25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37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8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</row>
    <row r="273" spans="1:94">
      <c r="A273" s="4">
        <v>20</v>
      </c>
      <c r="B273" s="16" t="s">
        <v>231</v>
      </c>
      <c r="C273" s="25"/>
      <c r="D273" s="25"/>
      <c r="E273" s="58">
        <v>42370</v>
      </c>
      <c r="F273" s="58">
        <v>42735</v>
      </c>
      <c r="G273" s="34" t="s">
        <v>278</v>
      </c>
      <c r="H273" s="25">
        <v>78600</v>
      </c>
      <c r="I273" s="34"/>
      <c r="J273" s="25"/>
      <c r="K273" s="69">
        <v>18918.77</v>
      </c>
      <c r="L273" s="69"/>
      <c r="M273" s="69">
        <f t="shared" ref="M273:M278" si="78">SUM(N273:P273)</f>
        <v>163066.70000000001</v>
      </c>
      <c r="N273" s="69">
        <v>62768.639999999999</v>
      </c>
      <c r="O273" s="69">
        <v>50784</v>
      </c>
      <c r="P273" s="69">
        <v>49514.06</v>
      </c>
      <c r="Q273" s="69">
        <v>167287.78</v>
      </c>
      <c r="R273" s="69">
        <f t="shared" ref="R273:R278" si="79">SUM(Q273)</f>
        <v>167287.78</v>
      </c>
      <c r="S273" s="69"/>
      <c r="T273" s="69"/>
      <c r="U273" s="69"/>
      <c r="V273" s="69"/>
      <c r="W273" s="69"/>
      <c r="X273" s="69">
        <v>300</v>
      </c>
      <c r="Y273" s="69"/>
      <c r="Z273" s="69">
        <f t="shared" ref="Z273:Z278" si="80">SUM(K273+M273-Q273)</f>
        <v>14697.690000000002</v>
      </c>
      <c r="AA273" s="25">
        <v>845.9</v>
      </c>
      <c r="AB273" s="60">
        <f t="shared" ref="AB273:AB278" si="81">SUM(AC273:AG273)</f>
        <v>17.57</v>
      </c>
      <c r="AC273" s="60">
        <v>0</v>
      </c>
      <c r="AD273" s="60">
        <v>3.94</v>
      </c>
      <c r="AE273" s="60">
        <v>4.5</v>
      </c>
      <c r="AF273" s="60">
        <v>5.13</v>
      </c>
      <c r="AG273" s="60">
        <v>4</v>
      </c>
      <c r="AH273" s="25"/>
      <c r="AI273" s="25"/>
      <c r="AJ273" s="25"/>
      <c r="AK273" s="25"/>
      <c r="AL273" s="25"/>
      <c r="AM273" s="25"/>
      <c r="AN273" s="25">
        <v>55057.36</v>
      </c>
      <c r="AO273" s="25"/>
      <c r="AP273" s="25"/>
      <c r="AQ273" s="25">
        <v>52447.99</v>
      </c>
      <c r="AR273" s="25">
        <v>1920.75</v>
      </c>
      <c r="AS273" s="25">
        <v>42160.55</v>
      </c>
      <c r="AT273" s="25">
        <v>43634.82</v>
      </c>
      <c r="AU273" s="25">
        <v>2825.27</v>
      </c>
      <c r="AV273" s="25">
        <v>1913.84</v>
      </c>
      <c r="AW273" s="25">
        <v>14267.08</v>
      </c>
      <c r="AX273" s="25">
        <v>14228.44</v>
      </c>
      <c r="AY273" s="25">
        <v>1193.57</v>
      </c>
      <c r="AZ273" s="25">
        <v>198.833</v>
      </c>
      <c r="BA273" s="25">
        <v>313615</v>
      </c>
      <c r="BB273" s="25">
        <v>315322.32</v>
      </c>
      <c r="BC273" s="25">
        <v>47895.57</v>
      </c>
      <c r="BD273" s="25"/>
      <c r="BE273" s="25"/>
      <c r="BF273" s="25"/>
      <c r="BG273" s="25"/>
      <c r="BH273" s="25">
        <v>41.935000000000002</v>
      </c>
      <c r="BI273" s="25">
        <v>3248.39</v>
      </c>
      <c r="BJ273" s="25">
        <v>2714.81</v>
      </c>
      <c r="BK273" s="25">
        <v>533.58000000000004</v>
      </c>
      <c r="BL273" s="69">
        <f>SUM(BL279)/AS279*AS273</f>
        <v>59210.914531161041</v>
      </c>
      <c r="BM273" s="69">
        <f t="shared" ref="BM273:BM278" si="82">SUM(BL273)</f>
        <v>59210.914531161041</v>
      </c>
      <c r="BN273" s="25">
        <f>SUM(BN279)/AU279*AU273</f>
        <v>0</v>
      </c>
      <c r="BO273" s="25"/>
      <c r="BP273" s="69">
        <f>SUM(BP279)/AW279*AW273</f>
        <v>14675.59367817302</v>
      </c>
      <c r="BQ273" s="69">
        <f t="shared" ref="BQ273:BQ278" si="83">SUM(BP273)</f>
        <v>14675.59367817302</v>
      </c>
      <c r="BR273" s="25">
        <f>SUM(BR279)/AY279*AY273</f>
        <v>0</v>
      </c>
      <c r="BS273" s="25"/>
      <c r="BT273" s="69">
        <f>SUM(BT279)/BA279*BA273</f>
        <v>344174.55683920841</v>
      </c>
      <c r="BU273" s="69">
        <f>SUM(BU279)/BB279*BB273</f>
        <v>331306.27886893903</v>
      </c>
      <c r="BV273" s="85">
        <f>SUM(BV279)/BC279*BC273</f>
        <v>3726.2266153003839</v>
      </c>
      <c r="BW273" s="25"/>
      <c r="BX273" s="25"/>
      <c r="BY273" s="25"/>
      <c r="BZ273" s="25"/>
      <c r="CA273" s="25"/>
      <c r="CB273" s="69">
        <f t="shared" ref="CB273:CB278" si="84">SUM(BI273)</f>
        <v>3248.39</v>
      </c>
      <c r="CC273" s="69">
        <f t="shared" ref="CC273:CC278" si="85">SUM(CB273)</f>
        <v>3248.39</v>
      </c>
      <c r="CD273" s="25">
        <v>0</v>
      </c>
      <c r="CE273" s="25"/>
      <c r="CF273" s="25">
        <v>1</v>
      </c>
      <c r="CG273" s="25">
        <v>1</v>
      </c>
      <c r="CH273" s="25">
        <v>0</v>
      </c>
      <c r="CI273" s="25">
        <v>6591.63</v>
      </c>
      <c r="CJ273" s="25">
        <v>1</v>
      </c>
      <c r="CK273" s="25">
        <v>19845.91</v>
      </c>
      <c r="CL273" s="25">
        <v>19845.91</v>
      </c>
    </row>
    <row r="274" spans="1:94">
      <c r="A274" s="4">
        <v>21</v>
      </c>
      <c r="B274" s="16" t="s">
        <v>232</v>
      </c>
      <c r="C274" s="25"/>
      <c r="D274" s="25"/>
      <c r="E274" s="58">
        <v>42370</v>
      </c>
      <c r="F274" s="58">
        <v>42735</v>
      </c>
      <c r="G274" s="34" t="s">
        <v>273</v>
      </c>
      <c r="H274" s="25">
        <v>48200</v>
      </c>
      <c r="I274" s="34"/>
      <c r="J274" s="25"/>
      <c r="K274" s="69">
        <v>129289.67</v>
      </c>
      <c r="L274" s="69"/>
      <c r="M274" s="69">
        <f t="shared" si="78"/>
        <v>163992.29999999999</v>
      </c>
      <c r="N274" s="69">
        <v>63125.1</v>
      </c>
      <c r="O274" s="69">
        <v>51072</v>
      </c>
      <c r="P274" s="69">
        <v>49795.199999999997</v>
      </c>
      <c r="Q274" s="69">
        <v>157463.04000000001</v>
      </c>
      <c r="R274" s="69">
        <f t="shared" si="79"/>
        <v>157463.04000000001</v>
      </c>
      <c r="S274" s="69"/>
      <c r="T274" s="69"/>
      <c r="U274" s="69"/>
      <c r="V274" s="69"/>
      <c r="W274" s="69"/>
      <c r="X274" s="69">
        <v>10200</v>
      </c>
      <c r="Y274" s="69"/>
      <c r="Z274" s="69">
        <f t="shared" si="80"/>
        <v>135818.92999999996</v>
      </c>
      <c r="AA274" s="25">
        <v>851.2</v>
      </c>
      <c r="AB274" s="60">
        <f t="shared" si="81"/>
        <v>17.53</v>
      </c>
      <c r="AC274" s="60">
        <v>0</v>
      </c>
      <c r="AD274" s="60">
        <v>3.94</v>
      </c>
      <c r="AE274" s="60">
        <v>4.46</v>
      </c>
      <c r="AF274" s="60">
        <v>5.13</v>
      </c>
      <c r="AG274" s="60">
        <v>4</v>
      </c>
      <c r="AH274" s="25"/>
      <c r="AI274" s="25"/>
      <c r="AJ274" s="25"/>
      <c r="AK274" s="25"/>
      <c r="AL274" s="25"/>
      <c r="AM274" s="25"/>
      <c r="AN274" s="25">
        <v>312008.36</v>
      </c>
      <c r="AO274" s="25"/>
      <c r="AP274" s="25"/>
      <c r="AQ274" s="25">
        <v>336547.69</v>
      </c>
      <c r="AR274" s="25">
        <v>1911.39</v>
      </c>
      <c r="AS274" s="25">
        <v>42116.81</v>
      </c>
      <c r="AT274" s="25">
        <v>40921.589999999997</v>
      </c>
      <c r="AU274" s="25">
        <v>45812.03</v>
      </c>
      <c r="AV274" s="25">
        <v>1904.732</v>
      </c>
      <c r="AW274" s="25">
        <v>14589.77</v>
      </c>
      <c r="AX274" s="25">
        <v>11372.03</v>
      </c>
      <c r="AY274" s="25">
        <v>13994.84</v>
      </c>
      <c r="AZ274" s="25">
        <v>199.96700000000001</v>
      </c>
      <c r="BA274" s="25">
        <v>315422.40999999997</v>
      </c>
      <c r="BB274" s="25">
        <v>296779.12</v>
      </c>
      <c r="BC274" s="25">
        <v>276158.74</v>
      </c>
      <c r="BD274" s="25"/>
      <c r="BE274" s="25"/>
      <c r="BF274" s="25"/>
      <c r="BG274" s="25"/>
      <c r="BH274" s="25">
        <v>43.091999999999999</v>
      </c>
      <c r="BI274" s="25">
        <v>3337.98</v>
      </c>
      <c r="BJ274" s="25">
        <v>1854.9</v>
      </c>
      <c r="BK274" s="25">
        <v>1483.08</v>
      </c>
      <c r="BL274" s="69">
        <f>SUM(BL279)/AS279*AS274</f>
        <v>59149.485413144474</v>
      </c>
      <c r="BM274" s="69">
        <f t="shared" si="82"/>
        <v>59149.485413144474</v>
      </c>
      <c r="BN274" s="25">
        <f>SUM(BN279)/AU279*AU274</f>
        <v>0</v>
      </c>
      <c r="BO274" s="25"/>
      <c r="BP274" s="69">
        <f>SUM(BP279)/AW279*AW274</f>
        <v>15007.523359930581</v>
      </c>
      <c r="BQ274" s="69">
        <f t="shared" si="83"/>
        <v>15007.523359930581</v>
      </c>
      <c r="BR274" s="25">
        <f>SUM(BR279)/AY279*AY274</f>
        <v>0</v>
      </c>
      <c r="BS274" s="25"/>
      <c r="BT274" s="69">
        <f>SUM(BT279)/BA279*BA274</f>
        <v>346158.08612121578</v>
      </c>
      <c r="BU274" s="69">
        <f>SUM(BU279)/BB279*BB274</f>
        <v>311823.1081554846</v>
      </c>
      <c r="BV274" s="85">
        <f>SUM(BV279)/BC279*BC274</f>
        <v>21484.868998026723</v>
      </c>
      <c r="BW274" s="25"/>
      <c r="BX274" s="25"/>
      <c r="BY274" s="25"/>
      <c r="BZ274" s="25"/>
      <c r="CA274" s="25"/>
      <c r="CB274" s="69">
        <f t="shared" si="84"/>
        <v>3337.98</v>
      </c>
      <c r="CC274" s="69">
        <f t="shared" si="85"/>
        <v>3337.98</v>
      </c>
      <c r="CD274" s="25">
        <v>0</v>
      </c>
      <c r="CE274" s="25"/>
      <c r="CF274" s="25">
        <v>1</v>
      </c>
      <c r="CG274" s="25">
        <v>1</v>
      </c>
      <c r="CH274" s="25">
        <v>0</v>
      </c>
      <c r="CI274" s="25">
        <v>6591.63</v>
      </c>
      <c r="CJ274" s="25">
        <v>6</v>
      </c>
      <c r="CK274" s="25">
        <v>192321.26</v>
      </c>
      <c r="CL274" s="25">
        <v>149244.39000000001</v>
      </c>
    </row>
    <row r="275" spans="1:94">
      <c r="A275" s="6">
        <v>22</v>
      </c>
      <c r="B275" s="43" t="s">
        <v>233</v>
      </c>
      <c r="C275" s="25"/>
      <c r="D275" s="25"/>
      <c r="E275" s="58">
        <v>42370</v>
      </c>
      <c r="F275" s="58">
        <v>42735</v>
      </c>
      <c r="G275" s="34" t="s">
        <v>273</v>
      </c>
      <c r="H275" s="25">
        <v>83200</v>
      </c>
      <c r="I275" s="34"/>
      <c r="J275" s="25"/>
      <c r="K275" s="69">
        <v>71902.48</v>
      </c>
      <c r="L275" s="69"/>
      <c r="M275" s="69">
        <f t="shared" si="78"/>
        <v>168111.78</v>
      </c>
      <c r="N275" s="69">
        <v>64710.2</v>
      </c>
      <c r="O275" s="69">
        <v>52356</v>
      </c>
      <c r="P275" s="69">
        <v>51045.58</v>
      </c>
      <c r="Q275" s="69">
        <v>156951.16</v>
      </c>
      <c r="R275" s="69">
        <f t="shared" si="79"/>
        <v>156951.16</v>
      </c>
      <c r="S275" s="69"/>
      <c r="T275" s="69"/>
      <c r="U275" s="69"/>
      <c r="V275" s="69"/>
      <c r="W275" s="69"/>
      <c r="X275" s="69">
        <v>24600</v>
      </c>
      <c r="Y275" s="69"/>
      <c r="Z275" s="69">
        <f t="shared" si="80"/>
        <v>83063.100000000006</v>
      </c>
      <c r="AA275" s="25">
        <v>871.6</v>
      </c>
      <c r="AB275" s="60">
        <f t="shared" si="81"/>
        <v>17.53</v>
      </c>
      <c r="AC275" s="60">
        <v>0</v>
      </c>
      <c r="AD275" s="60">
        <v>3.94</v>
      </c>
      <c r="AE275" s="60">
        <v>4.46</v>
      </c>
      <c r="AF275" s="60">
        <v>5.13</v>
      </c>
      <c r="AG275" s="60">
        <v>4</v>
      </c>
      <c r="AH275" s="25"/>
      <c r="AI275" s="25"/>
      <c r="AJ275" s="25"/>
      <c r="AK275" s="25"/>
      <c r="AL275" s="25"/>
      <c r="AM275" s="25"/>
      <c r="AN275" s="25">
        <v>185622.43</v>
      </c>
      <c r="AO275" s="25"/>
      <c r="AP275" s="25"/>
      <c r="AQ275" s="25">
        <v>203139.69</v>
      </c>
      <c r="AR275" s="25">
        <v>1925.75</v>
      </c>
      <c r="AS275" s="25">
        <v>42505.82</v>
      </c>
      <c r="AT275" s="25">
        <v>41180.01</v>
      </c>
      <c r="AU275" s="25">
        <v>29076.11</v>
      </c>
      <c r="AV275" s="25">
        <v>1918.9449999999999</v>
      </c>
      <c r="AW275" s="25">
        <v>14874.04</v>
      </c>
      <c r="AX275" s="25">
        <v>12535.96</v>
      </c>
      <c r="AY275" s="25">
        <v>8952.0499999999993</v>
      </c>
      <c r="AZ275" s="25">
        <v>204.94900000000001</v>
      </c>
      <c r="BA275" s="25">
        <v>323288.36</v>
      </c>
      <c r="BB275" s="25">
        <v>310864.78000000003</v>
      </c>
      <c r="BC275" s="25">
        <v>163681.74</v>
      </c>
      <c r="BD275" s="25"/>
      <c r="BE275" s="25"/>
      <c r="BF275" s="25"/>
      <c r="BG275" s="25"/>
      <c r="BH275" s="25">
        <v>42.066000000000003</v>
      </c>
      <c r="BI275" s="25">
        <v>3258.6</v>
      </c>
      <c r="BJ275" s="25">
        <v>1828.81</v>
      </c>
      <c r="BK275" s="25">
        <v>1429.79</v>
      </c>
      <c r="BL275" s="69">
        <f>SUM(BL279)/AS279*AS275</f>
        <v>59695.816944914506</v>
      </c>
      <c r="BM275" s="69">
        <f t="shared" si="82"/>
        <v>59695.816944914506</v>
      </c>
      <c r="BN275" s="25">
        <f>SUM(BN279)/AU279*AU275</f>
        <v>0</v>
      </c>
      <c r="BO275" s="25"/>
      <c r="BP275" s="69">
        <f>SUM(BP279)/AW279*AW275</f>
        <v>15299.932950042519</v>
      </c>
      <c r="BQ275" s="69">
        <f t="shared" si="83"/>
        <v>15299.932950042519</v>
      </c>
      <c r="BR275" s="25">
        <f>SUM(BR279)/AY279*AY275</f>
        <v>0</v>
      </c>
      <c r="BS275" s="25"/>
      <c r="BT275" s="69">
        <f>SUM(BT279)/BA279*BA275</f>
        <v>354790.51714450668</v>
      </c>
      <c r="BU275" s="69">
        <f>SUM(BU279)/BB279*BB275</f>
        <v>326622.78234287823</v>
      </c>
      <c r="BV275" s="85">
        <f>SUM(BV279)/BC279*BC275</f>
        <v>12734.272836228432</v>
      </c>
      <c r="BW275" s="25"/>
      <c r="BX275" s="25"/>
      <c r="BY275" s="25"/>
      <c r="BZ275" s="25"/>
      <c r="CA275" s="25"/>
      <c r="CB275" s="69">
        <f t="shared" si="84"/>
        <v>3258.6</v>
      </c>
      <c r="CC275" s="69">
        <f t="shared" si="85"/>
        <v>3258.6</v>
      </c>
      <c r="CD275" s="25">
        <v>0</v>
      </c>
      <c r="CE275" s="25"/>
      <c r="CF275" s="25">
        <v>1</v>
      </c>
      <c r="CG275" s="25">
        <v>1</v>
      </c>
      <c r="CH275" s="25">
        <v>0</v>
      </c>
      <c r="CI275" s="25">
        <v>6591.63</v>
      </c>
      <c r="CJ275" s="25">
        <v>5</v>
      </c>
      <c r="CK275" s="25">
        <v>129894.54</v>
      </c>
      <c r="CL275" s="25">
        <v>90536.14</v>
      </c>
    </row>
    <row r="276" spans="1:94">
      <c r="A276" s="6">
        <v>23</v>
      </c>
      <c r="B276" s="43" t="s">
        <v>234</v>
      </c>
      <c r="C276" s="25"/>
      <c r="D276" s="25"/>
      <c r="E276" s="58">
        <v>42370</v>
      </c>
      <c r="F276" s="58">
        <v>42735</v>
      </c>
      <c r="G276" s="34" t="s">
        <v>273</v>
      </c>
      <c r="H276" s="25">
        <v>5000</v>
      </c>
      <c r="I276" s="34"/>
      <c r="J276" s="25"/>
      <c r="K276" s="69">
        <v>24146.75</v>
      </c>
      <c r="L276" s="69"/>
      <c r="M276" s="69">
        <f t="shared" si="78"/>
        <v>165417.66</v>
      </c>
      <c r="N276" s="69">
        <v>61966.48</v>
      </c>
      <c r="O276" s="69">
        <v>52380</v>
      </c>
      <c r="P276" s="69">
        <v>51071.18</v>
      </c>
      <c r="Q276" s="69">
        <v>165966</v>
      </c>
      <c r="R276" s="69">
        <f t="shared" si="79"/>
        <v>165966</v>
      </c>
      <c r="S276" s="69"/>
      <c r="T276" s="69"/>
      <c r="U276" s="69"/>
      <c r="V276" s="69"/>
      <c r="W276" s="69"/>
      <c r="X276" s="69">
        <v>49300</v>
      </c>
      <c r="Y276" s="69"/>
      <c r="Z276" s="69">
        <f t="shared" si="80"/>
        <v>23598.410000000003</v>
      </c>
      <c r="AA276" s="25">
        <v>873.4</v>
      </c>
      <c r="AB276" s="60">
        <f t="shared" si="81"/>
        <v>17.48</v>
      </c>
      <c r="AC276" s="60">
        <v>0</v>
      </c>
      <c r="AD276" s="60">
        <v>3.94</v>
      </c>
      <c r="AE276" s="60">
        <v>4.41</v>
      </c>
      <c r="AF276" s="60">
        <v>5.13</v>
      </c>
      <c r="AG276" s="60">
        <v>4</v>
      </c>
      <c r="AH276" s="25"/>
      <c r="AI276" s="25"/>
      <c r="AJ276" s="25"/>
      <c r="AK276" s="25"/>
      <c r="AL276" s="25"/>
      <c r="AM276" s="25"/>
      <c r="AN276" s="25">
        <v>68284.789999999994</v>
      </c>
      <c r="AO276" s="25"/>
      <c r="AP276" s="25"/>
      <c r="AQ276" s="25">
        <v>63202.559999999998</v>
      </c>
      <c r="AR276" s="25">
        <v>1453.49</v>
      </c>
      <c r="AS276" s="25">
        <v>32083.439999999999</v>
      </c>
      <c r="AT276" s="25">
        <v>33858.65</v>
      </c>
      <c r="AU276" s="25">
        <v>5506.91</v>
      </c>
      <c r="AV276" s="25">
        <v>1447.0519999999999</v>
      </c>
      <c r="AW276" s="25">
        <v>11216.98</v>
      </c>
      <c r="AX276" s="25">
        <v>10914.65</v>
      </c>
      <c r="AY276" s="25">
        <v>2265.12</v>
      </c>
      <c r="AZ276" s="25">
        <v>182.83</v>
      </c>
      <c r="BA276" s="25">
        <v>288396.86</v>
      </c>
      <c r="BB276" s="25">
        <v>292818.33</v>
      </c>
      <c r="BC276" s="25">
        <v>54618.41</v>
      </c>
      <c r="BD276" s="25"/>
      <c r="BE276" s="25"/>
      <c r="BF276" s="25"/>
      <c r="BG276" s="25"/>
      <c r="BH276" s="25">
        <v>34.298999999999999</v>
      </c>
      <c r="BI276" s="25">
        <v>2656.98</v>
      </c>
      <c r="BJ276" s="25">
        <v>1844.86</v>
      </c>
      <c r="BK276" s="25">
        <v>812.12</v>
      </c>
      <c r="BL276" s="69">
        <f>SUM(BL279)/AS279*AS276</f>
        <v>45058.468727415398</v>
      </c>
      <c r="BM276" s="69">
        <f t="shared" si="82"/>
        <v>45058.468727415398</v>
      </c>
      <c r="BN276" s="25">
        <f>SUM(BN279)/AU279*AU276</f>
        <v>0</v>
      </c>
      <c r="BO276" s="25"/>
      <c r="BP276" s="69">
        <f>SUM(BP279)/AW279*AW276</f>
        <v>11538.159229232135</v>
      </c>
      <c r="BQ276" s="69">
        <f t="shared" si="83"/>
        <v>11538.159229232135</v>
      </c>
      <c r="BR276" s="25">
        <f>SUM(BR279)/AY279*AY276</f>
        <v>0</v>
      </c>
      <c r="BS276" s="25"/>
      <c r="BT276" s="69">
        <f>SUM(BT279)/BA279*BA276</f>
        <v>316499.08800382388</v>
      </c>
      <c r="BU276" s="69">
        <f>SUM(BU279)/BB279*BB276</f>
        <v>307661.54231301171</v>
      </c>
      <c r="BV276" s="85">
        <f>SUM(BV279)/BC279*BC276</f>
        <v>4249.2567272377937</v>
      </c>
      <c r="BW276" s="25"/>
      <c r="BX276" s="25"/>
      <c r="BY276" s="25"/>
      <c r="BZ276" s="25"/>
      <c r="CA276" s="25"/>
      <c r="CB276" s="69">
        <f t="shared" si="84"/>
        <v>2656.98</v>
      </c>
      <c r="CC276" s="69">
        <f t="shared" si="85"/>
        <v>2656.98</v>
      </c>
      <c r="CD276" s="25">
        <v>0</v>
      </c>
      <c r="CE276" s="25"/>
      <c r="CF276" s="25">
        <v>1</v>
      </c>
      <c r="CG276" s="25">
        <v>1</v>
      </c>
      <c r="CH276" s="25">
        <v>0</v>
      </c>
      <c r="CI276" s="25">
        <v>6591.64</v>
      </c>
      <c r="CJ276" s="25">
        <v>1</v>
      </c>
      <c r="CK276" s="25">
        <v>33560.17</v>
      </c>
      <c r="CL276" s="25">
        <v>10948.71</v>
      </c>
    </row>
    <row r="277" spans="1:94">
      <c r="A277" s="4">
        <v>24</v>
      </c>
      <c r="B277" s="16" t="s">
        <v>38</v>
      </c>
      <c r="C277" s="25"/>
      <c r="D277" s="25"/>
      <c r="E277" s="58">
        <v>42370</v>
      </c>
      <c r="F277" s="58">
        <v>42735</v>
      </c>
      <c r="G277" s="34" t="s">
        <v>273</v>
      </c>
      <c r="H277" s="25">
        <v>2800</v>
      </c>
      <c r="I277" s="34"/>
      <c r="J277" s="25"/>
      <c r="K277" s="69">
        <v>63027.86</v>
      </c>
      <c r="L277" s="69"/>
      <c r="M277" s="69">
        <f t="shared" si="78"/>
        <v>69556.56</v>
      </c>
      <c r="N277" s="69">
        <v>26774.400000000001</v>
      </c>
      <c r="O277" s="69">
        <v>21661.5</v>
      </c>
      <c r="P277" s="69">
        <v>21120.66</v>
      </c>
      <c r="Q277" s="69">
        <v>77667.53</v>
      </c>
      <c r="R277" s="69">
        <f t="shared" si="79"/>
        <v>77667.53</v>
      </c>
      <c r="S277" s="69"/>
      <c r="T277" s="69"/>
      <c r="U277" s="69"/>
      <c r="V277" s="69"/>
      <c r="W277" s="69"/>
      <c r="X277" s="69">
        <v>-91000</v>
      </c>
      <c r="Y277" s="69"/>
      <c r="Z277" s="69">
        <f t="shared" si="80"/>
        <v>54916.889999999985</v>
      </c>
      <c r="AA277" s="25">
        <v>361.7</v>
      </c>
      <c r="AB277" s="60">
        <f t="shared" si="81"/>
        <v>17.79</v>
      </c>
      <c r="AC277" s="60">
        <v>0</v>
      </c>
      <c r="AD277" s="60">
        <v>3.94</v>
      </c>
      <c r="AE277" s="60">
        <v>4.72</v>
      </c>
      <c r="AF277" s="60">
        <v>5.13</v>
      </c>
      <c r="AG277" s="60">
        <v>4</v>
      </c>
      <c r="AH277" s="25"/>
      <c r="AI277" s="25"/>
      <c r="AJ277" s="25"/>
      <c r="AK277" s="25"/>
      <c r="AL277" s="25"/>
      <c r="AM277" s="25"/>
      <c r="AN277" s="25">
        <v>95846.68</v>
      </c>
      <c r="AO277" s="25"/>
      <c r="AP277" s="25"/>
      <c r="AQ277" s="25">
        <v>119517.25</v>
      </c>
      <c r="AR277" s="25">
        <v>545.19000000000005</v>
      </c>
      <c r="AS277" s="25">
        <v>12028.71</v>
      </c>
      <c r="AT277" s="25">
        <v>14646.69</v>
      </c>
      <c r="AU277" s="25">
        <v>10015.16</v>
      </c>
      <c r="AV277" s="25">
        <v>541.55799999999999</v>
      </c>
      <c r="AW277" s="25">
        <v>4181.97</v>
      </c>
      <c r="AX277" s="25">
        <v>4362.3100000000004</v>
      </c>
      <c r="AY277" s="25">
        <v>2765.35</v>
      </c>
      <c r="AZ277" s="25">
        <v>70.498000000000005</v>
      </c>
      <c r="BA277" s="25">
        <v>111119.13</v>
      </c>
      <c r="BB277" s="25">
        <v>85099.62</v>
      </c>
      <c r="BC277" s="25">
        <v>106287.36</v>
      </c>
      <c r="BD277" s="25"/>
      <c r="BE277" s="25"/>
      <c r="BF277" s="25"/>
      <c r="BG277" s="25"/>
      <c r="BH277" s="25">
        <v>16.416</v>
      </c>
      <c r="BI277" s="25">
        <v>1271.6400000000001</v>
      </c>
      <c r="BJ277" s="25">
        <v>822.26</v>
      </c>
      <c r="BK277" s="25">
        <v>449.38</v>
      </c>
      <c r="BL277" s="69">
        <f>SUM(BL279)/AS279*AS277</f>
        <v>16893.302381731784</v>
      </c>
      <c r="BM277" s="69">
        <f t="shared" si="82"/>
        <v>16893.302381731784</v>
      </c>
      <c r="BN277" s="25">
        <f>SUM(BN279)/AU279*AU277</f>
        <v>0</v>
      </c>
      <c r="BO277" s="25"/>
      <c r="BP277" s="69">
        <f>SUM(BP279)/AW279*AW277</f>
        <v>4301.7136298604355</v>
      </c>
      <c r="BQ277" s="69">
        <f t="shared" si="83"/>
        <v>4301.7136298604355</v>
      </c>
      <c r="BR277" s="25">
        <f>SUM(BR279)/AY279*AY277</f>
        <v>0</v>
      </c>
      <c r="BS277" s="25"/>
      <c r="BT277" s="69">
        <f>SUM(BT279)/BA279*BA277</f>
        <v>121946.90089475436</v>
      </c>
      <c r="BU277" s="69">
        <f>SUM(BU279)/BB279*BB277</f>
        <v>89413.392732112145</v>
      </c>
      <c r="BV277" s="85">
        <f>SUM(BV279)/BC279*BC277</f>
        <v>8269.0484673637548</v>
      </c>
      <c r="BW277" s="25"/>
      <c r="BX277" s="25"/>
      <c r="BY277" s="25"/>
      <c r="BZ277" s="25"/>
      <c r="CA277" s="25"/>
      <c r="CB277" s="69">
        <f t="shared" si="84"/>
        <v>1271.6400000000001</v>
      </c>
      <c r="CC277" s="69">
        <f t="shared" si="85"/>
        <v>1271.6400000000001</v>
      </c>
      <c r="CD277" s="25">
        <v>0</v>
      </c>
      <c r="CE277" s="25"/>
      <c r="CF277" s="25">
        <v>2</v>
      </c>
      <c r="CG277" s="25">
        <v>2</v>
      </c>
      <c r="CH277" s="25">
        <v>0</v>
      </c>
      <c r="CI277" s="25">
        <v>5839.98</v>
      </c>
      <c r="CJ277" s="25">
        <v>3</v>
      </c>
      <c r="CK277" s="25">
        <v>154822.79999999999</v>
      </c>
      <c r="CL277" s="25">
        <v>29947.5</v>
      </c>
    </row>
    <row r="278" spans="1:94">
      <c r="A278" s="4">
        <v>25</v>
      </c>
      <c r="B278" s="16" t="s">
        <v>22</v>
      </c>
      <c r="C278" s="25"/>
      <c r="D278" s="25"/>
      <c r="E278" s="58">
        <v>42370</v>
      </c>
      <c r="F278" s="58">
        <v>42735</v>
      </c>
      <c r="G278" s="34" t="s">
        <v>273</v>
      </c>
      <c r="H278" s="25">
        <v>70800</v>
      </c>
      <c r="I278" s="34"/>
      <c r="J278" s="25"/>
      <c r="K278" s="69">
        <v>53585.279999999999</v>
      </c>
      <c r="L278" s="69"/>
      <c r="M278" s="69">
        <f t="shared" si="78"/>
        <v>71996.94</v>
      </c>
      <c r="N278" s="69">
        <v>27713.52</v>
      </c>
      <c r="O278" s="69">
        <v>22422</v>
      </c>
      <c r="P278" s="69">
        <v>21861.42</v>
      </c>
      <c r="Q278" s="69">
        <v>56078.97</v>
      </c>
      <c r="R278" s="69">
        <f t="shared" si="79"/>
        <v>56078.97</v>
      </c>
      <c r="S278" s="69"/>
      <c r="T278" s="69"/>
      <c r="U278" s="69"/>
      <c r="V278" s="69"/>
      <c r="W278" s="69"/>
      <c r="X278" s="69">
        <v>73900</v>
      </c>
      <c r="Y278" s="69"/>
      <c r="Z278" s="69">
        <f t="shared" si="80"/>
        <v>69503.25</v>
      </c>
      <c r="AA278" s="25">
        <v>373.7</v>
      </c>
      <c r="AB278" s="60">
        <f t="shared" si="81"/>
        <v>17.7</v>
      </c>
      <c r="AC278" s="60">
        <v>0</v>
      </c>
      <c r="AD278" s="60">
        <v>3.94</v>
      </c>
      <c r="AE278" s="60">
        <v>4.63</v>
      </c>
      <c r="AF278" s="60">
        <v>5.13</v>
      </c>
      <c r="AG278" s="60">
        <v>4</v>
      </c>
      <c r="AH278" s="25"/>
      <c r="AI278" s="25"/>
      <c r="AJ278" s="25"/>
      <c r="AK278" s="25"/>
      <c r="AL278" s="25"/>
      <c r="AM278" s="25"/>
      <c r="AN278" s="25">
        <v>126507.94</v>
      </c>
      <c r="AO278" s="25"/>
      <c r="AP278" s="25"/>
      <c r="AQ278" s="25">
        <v>150236.15</v>
      </c>
      <c r="AR278" s="25">
        <v>831.38</v>
      </c>
      <c r="AS278" s="25">
        <v>18351.419999999998</v>
      </c>
      <c r="AT278" s="25">
        <v>17859.650000000001</v>
      </c>
      <c r="AU278" s="25">
        <v>12130.48</v>
      </c>
      <c r="AV278" s="25">
        <v>827.90800000000002</v>
      </c>
      <c r="AW278" s="25">
        <v>6418.3</v>
      </c>
      <c r="AX278" s="25">
        <v>5206.1099999999997</v>
      </c>
      <c r="AY278" s="25">
        <v>4139.46</v>
      </c>
      <c r="AZ278" s="25">
        <v>87.781999999999996</v>
      </c>
      <c r="BA278" s="25">
        <v>138479.04999999999</v>
      </c>
      <c r="BB278" s="25">
        <v>117535.9</v>
      </c>
      <c r="BC278" s="25">
        <v>132885.10999999999</v>
      </c>
      <c r="BD278" s="25"/>
      <c r="BE278" s="25"/>
      <c r="BF278" s="25"/>
      <c r="BG278" s="25"/>
      <c r="BH278" s="25">
        <v>25.164999999999999</v>
      </c>
      <c r="BI278" s="25">
        <v>1949.29</v>
      </c>
      <c r="BJ278" s="25">
        <v>868.19</v>
      </c>
      <c r="BK278" s="25">
        <v>1081.0999999999999</v>
      </c>
      <c r="BL278" s="69">
        <f>SUM(BL279)/AS279*AS278+2</f>
        <v>25775.012001632786</v>
      </c>
      <c r="BM278" s="69">
        <f t="shared" si="82"/>
        <v>25775.012001632786</v>
      </c>
      <c r="BN278" s="25">
        <f>SUM(BN279)/AU279*AU278</f>
        <v>0</v>
      </c>
      <c r="BO278" s="25"/>
      <c r="BP278" s="69">
        <f>SUM(BP279)/AW279*AW278</f>
        <v>6602.0771527613142</v>
      </c>
      <c r="BQ278" s="69">
        <f t="shared" si="83"/>
        <v>6602.0771527613142</v>
      </c>
      <c r="BR278" s="25">
        <f>SUM(BR279)/AY279*AY278</f>
        <v>0</v>
      </c>
      <c r="BS278" s="25"/>
      <c r="BT278" s="69">
        <f>SUM(BT279)/BA279*BA278</f>
        <v>151972.85099649118</v>
      </c>
      <c r="BU278" s="69">
        <f>SUM(BU279)/BB279*BB278</f>
        <v>123493.89558757443</v>
      </c>
      <c r="BV278" s="85">
        <f>SUM(BV279)/BC279*BC278</f>
        <v>10338.326355842913</v>
      </c>
      <c r="BW278" s="25"/>
      <c r="BX278" s="25"/>
      <c r="BY278" s="25"/>
      <c r="BZ278" s="25"/>
      <c r="CA278" s="25"/>
      <c r="CB278" s="69">
        <f t="shared" si="84"/>
        <v>1949.29</v>
      </c>
      <c r="CC278" s="69">
        <f t="shared" si="85"/>
        <v>1949.29</v>
      </c>
      <c r="CD278" s="25">
        <v>0</v>
      </c>
      <c r="CE278" s="25"/>
      <c r="CF278" s="25">
        <v>1</v>
      </c>
      <c r="CG278" s="25">
        <v>1</v>
      </c>
      <c r="CH278" s="25">
        <v>0</v>
      </c>
      <c r="CI278" s="25">
        <v>814.05</v>
      </c>
      <c r="CJ278" s="25">
        <v>4</v>
      </c>
      <c r="CK278" s="25">
        <v>90678.75</v>
      </c>
      <c r="CL278" s="25">
        <v>60541.43</v>
      </c>
    </row>
    <row r="279" spans="1:94" s="33" customFormat="1" hidden="1">
      <c r="A279" s="3"/>
      <c r="B279" s="17"/>
      <c r="C279" s="37"/>
      <c r="D279" s="37"/>
      <c r="E279" s="81"/>
      <c r="F279" s="81"/>
      <c r="G279" s="37"/>
      <c r="H279" s="37"/>
      <c r="I279" s="37"/>
      <c r="J279" s="37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37"/>
      <c r="AB279" s="76"/>
      <c r="AC279" s="76"/>
      <c r="AD279" s="76"/>
      <c r="AE279" s="76"/>
      <c r="AF279" s="76"/>
      <c r="AG279" s="76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>
        <f>SUM(AR273:AR278)</f>
        <v>8587.9499999999989</v>
      </c>
      <c r="AS279" s="37">
        <f t="shared" ref="AS279:BK279" si="86">SUM(AS273:AS278)</f>
        <v>189246.75</v>
      </c>
      <c r="AT279" s="37">
        <f t="shared" si="86"/>
        <v>192101.41</v>
      </c>
      <c r="AU279" s="37">
        <f t="shared" si="86"/>
        <v>105365.96</v>
      </c>
      <c r="AV279" s="37">
        <f t="shared" si="86"/>
        <v>8554.0349999999999</v>
      </c>
      <c r="AW279" s="37">
        <f t="shared" si="86"/>
        <v>65548.14</v>
      </c>
      <c r="AX279" s="37">
        <f t="shared" si="86"/>
        <v>58619.5</v>
      </c>
      <c r="AY279" s="37">
        <f t="shared" si="86"/>
        <v>33310.39</v>
      </c>
      <c r="AZ279" s="37">
        <f t="shared" si="86"/>
        <v>944.85900000000015</v>
      </c>
      <c r="BA279" s="37">
        <f t="shared" si="86"/>
        <v>1490320.8099999998</v>
      </c>
      <c r="BB279" s="37">
        <f t="shared" si="86"/>
        <v>1418420.0699999998</v>
      </c>
      <c r="BC279" s="37">
        <f t="shared" si="86"/>
        <v>781526.92999999993</v>
      </c>
      <c r="BD279" s="37">
        <f t="shared" si="86"/>
        <v>0</v>
      </c>
      <c r="BE279" s="37">
        <f t="shared" si="86"/>
        <v>0</v>
      </c>
      <c r="BF279" s="37">
        <f t="shared" si="86"/>
        <v>0</v>
      </c>
      <c r="BG279" s="37">
        <f t="shared" si="86"/>
        <v>0</v>
      </c>
      <c r="BH279" s="37">
        <f t="shared" si="86"/>
        <v>202.97299999999998</v>
      </c>
      <c r="BI279" s="37">
        <f t="shared" si="86"/>
        <v>15722.879999999997</v>
      </c>
      <c r="BJ279" s="37">
        <f t="shared" si="86"/>
        <v>9933.8300000000017</v>
      </c>
      <c r="BK279" s="37">
        <f t="shared" si="86"/>
        <v>5789.0499999999993</v>
      </c>
      <c r="BL279" s="37">
        <v>265781</v>
      </c>
      <c r="BM279" s="37">
        <v>265781</v>
      </c>
      <c r="BN279" s="37">
        <v>0</v>
      </c>
      <c r="BO279" s="37"/>
      <c r="BP279" s="37">
        <v>67425</v>
      </c>
      <c r="BQ279" s="37">
        <v>67425</v>
      </c>
      <c r="BR279" s="37" t="s">
        <v>352</v>
      </c>
      <c r="BS279" s="37"/>
      <c r="BT279" s="37">
        <v>1635542</v>
      </c>
      <c r="BU279" s="37">
        <v>1490321</v>
      </c>
      <c r="BV279" s="3">
        <v>60802</v>
      </c>
      <c r="BW279" s="37"/>
      <c r="BX279" s="37"/>
      <c r="BY279" s="37"/>
      <c r="BZ279" s="37"/>
      <c r="CA279" s="37"/>
      <c r="CB279" s="37"/>
      <c r="CC279" s="37"/>
      <c r="CD279" s="37" t="s">
        <v>352</v>
      </c>
      <c r="CE279" s="37"/>
      <c r="CF279" s="37"/>
      <c r="CG279" s="37"/>
      <c r="CH279" s="37"/>
      <c r="CI279" s="37"/>
      <c r="CJ279" s="37"/>
      <c r="CK279" s="37"/>
      <c r="CL279" s="37"/>
      <c r="CM279" s="35"/>
      <c r="CN279" s="35"/>
      <c r="CO279" s="35"/>
      <c r="CP279" s="35"/>
    </row>
    <row r="280" spans="1:94">
      <c r="A280" s="25"/>
      <c r="B280" s="17" t="s">
        <v>237</v>
      </c>
      <c r="C280" s="25"/>
      <c r="D280" s="25"/>
      <c r="E280" s="25"/>
      <c r="F280" s="25"/>
      <c r="G280" s="25"/>
      <c r="H280" s="25"/>
      <c r="I280" s="34"/>
      <c r="J280" s="25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8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</row>
    <row r="281" spans="1:94">
      <c r="A281" s="4">
        <v>26</v>
      </c>
      <c r="B281" s="16" t="s">
        <v>239</v>
      </c>
      <c r="C281" s="25"/>
      <c r="D281" s="25"/>
      <c r="E281" s="58">
        <v>42370</v>
      </c>
      <c r="F281" s="58">
        <v>42735</v>
      </c>
      <c r="G281" s="34" t="s">
        <v>278</v>
      </c>
      <c r="H281" s="25">
        <v>-43300</v>
      </c>
      <c r="I281" s="34"/>
      <c r="J281" s="25"/>
      <c r="K281" s="69">
        <v>50303.41</v>
      </c>
      <c r="L281" s="69"/>
      <c r="M281" s="69">
        <f>SUM(N281:P281)</f>
        <v>113536.54000000001</v>
      </c>
      <c r="N281" s="69">
        <v>47895.54</v>
      </c>
      <c r="O281" s="69">
        <v>27162</v>
      </c>
      <c r="P281" s="69">
        <v>38479</v>
      </c>
      <c r="Q281" s="69">
        <v>99115</v>
      </c>
      <c r="R281" s="69">
        <f>SUM(Q281)</f>
        <v>99115</v>
      </c>
      <c r="S281" s="69"/>
      <c r="T281" s="69"/>
      <c r="U281" s="69"/>
      <c r="V281" s="69"/>
      <c r="W281" s="69"/>
      <c r="X281" s="69">
        <v>-42000</v>
      </c>
      <c r="Y281" s="69"/>
      <c r="Z281" s="69">
        <f>SUM(K281+M281-Q281)</f>
        <v>64724.950000000012</v>
      </c>
      <c r="AA281" s="25">
        <v>754.5</v>
      </c>
      <c r="AB281" s="60">
        <f>SUM(AC281:AG281)</f>
        <v>13.719999999999999</v>
      </c>
      <c r="AC281" s="60">
        <v>0</v>
      </c>
      <c r="AD281" s="60">
        <v>3</v>
      </c>
      <c r="AE281" s="60">
        <v>4.25</v>
      </c>
      <c r="AF281" s="60">
        <v>4.47</v>
      </c>
      <c r="AG281" s="60">
        <v>2</v>
      </c>
      <c r="AH281" s="25"/>
      <c r="AI281" s="25"/>
      <c r="AJ281" s="25"/>
      <c r="AK281" s="25"/>
      <c r="AL281" s="25"/>
      <c r="AM281" s="25"/>
      <c r="AN281" s="25">
        <v>32446.85</v>
      </c>
      <c r="AO281" s="25"/>
      <c r="AP281" s="25"/>
      <c r="AQ281" s="25">
        <v>40560.17</v>
      </c>
      <c r="AR281" s="25">
        <v>1698.03</v>
      </c>
      <c r="AS281" s="25">
        <v>37471.68</v>
      </c>
      <c r="AT281" s="25">
        <v>31639.94</v>
      </c>
      <c r="AU281" s="25">
        <v>32291.69</v>
      </c>
      <c r="AV281" s="25">
        <v>1694.6410000000001</v>
      </c>
      <c r="AW281" s="25">
        <v>8358.18</v>
      </c>
      <c r="AX281" s="25">
        <v>7268.29</v>
      </c>
      <c r="AY281" s="25">
        <v>7076.79</v>
      </c>
      <c r="AZ281" s="25">
        <v>0</v>
      </c>
      <c r="BA281" s="25">
        <v>0</v>
      </c>
      <c r="BB281" s="25">
        <v>0</v>
      </c>
      <c r="BC281" s="25">
        <v>0</v>
      </c>
      <c r="BD281" s="25"/>
      <c r="BE281" s="25"/>
      <c r="BF281" s="25"/>
      <c r="BG281" s="25"/>
      <c r="BH281" s="25">
        <v>33.857999999999997</v>
      </c>
      <c r="BI281" s="25">
        <v>2622.72</v>
      </c>
      <c r="BJ281" s="25">
        <v>1431.03</v>
      </c>
      <c r="BK281" s="25">
        <v>1191.69</v>
      </c>
      <c r="BL281" s="69">
        <f>SUM(AS281)</f>
        <v>37471.68</v>
      </c>
      <c r="BM281" s="69">
        <f>SUM(BL281)</f>
        <v>37471.68</v>
      </c>
      <c r="BN281" s="25">
        <v>0</v>
      </c>
      <c r="BO281" s="25"/>
      <c r="BP281" s="69">
        <f>SUM(BP284)/AW284*AW281</f>
        <v>8361.443432563341</v>
      </c>
      <c r="BQ281" s="69">
        <f>SUM(BP281)</f>
        <v>8361.443432563341</v>
      </c>
      <c r="BR281" s="25">
        <f>SUM(BR284)/AY284*AY281</f>
        <v>0</v>
      </c>
      <c r="BS281" s="25"/>
      <c r="BT281" s="25"/>
      <c r="BU281" s="25"/>
      <c r="BV281" s="93"/>
      <c r="BW281" s="25"/>
      <c r="BX281" s="25"/>
      <c r="BY281" s="25"/>
      <c r="BZ281" s="25"/>
      <c r="CA281" s="25"/>
      <c r="CB281" s="69">
        <f>SUM(BI281)</f>
        <v>2622.72</v>
      </c>
      <c r="CC281" s="69">
        <f>SUM(CB281)</f>
        <v>2622.72</v>
      </c>
      <c r="CD281" s="25">
        <v>0</v>
      </c>
      <c r="CE281" s="25"/>
      <c r="CF281" s="25"/>
      <c r="CG281" s="25"/>
      <c r="CH281" s="25"/>
      <c r="CI281" s="25"/>
      <c r="CJ281" s="25">
        <v>2</v>
      </c>
      <c r="CK281" s="25">
        <v>13562.46</v>
      </c>
      <c r="CL281" s="25">
        <v>11726.51</v>
      </c>
    </row>
    <row r="282" spans="1:94">
      <c r="A282" s="4">
        <v>27</v>
      </c>
      <c r="B282" s="16" t="s">
        <v>238</v>
      </c>
      <c r="C282" s="25"/>
      <c r="D282" s="25"/>
      <c r="E282" s="58">
        <v>42370</v>
      </c>
      <c r="F282" s="58">
        <v>42735</v>
      </c>
      <c r="G282" s="34" t="s">
        <v>273</v>
      </c>
      <c r="H282" s="25">
        <v>-130100</v>
      </c>
      <c r="I282" s="34"/>
      <c r="J282" s="25"/>
      <c r="K282" s="69">
        <v>63258.93</v>
      </c>
      <c r="L282" s="69"/>
      <c r="M282" s="69">
        <f>SUM(N282:P282)</f>
        <v>141225.96</v>
      </c>
      <c r="N282" s="69">
        <v>59576.22</v>
      </c>
      <c r="O282" s="69">
        <v>33786</v>
      </c>
      <c r="P282" s="69">
        <v>47863.74</v>
      </c>
      <c r="Q282" s="69">
        <v>181182.94</v>
      </c>
      <c r="R282" s="69">
        <f>SUM(Q282)</f>
        <v>181182.94</v>
      </c>
      <c r="S282" s="69"/>
      <c r="T282" s="69"/>
      <c r="U282" s="69"/>
      <c r="V282" s="69"/>
      <c r="W282" s="69"/>
      <c r="X282" s="69">
        <v>-113500</v>
      </c>
      <c r="Y282" s="69"/>
      <c r="Z282" s="69">
        <f>SUM(K282+M282-Q282)</f>
        <v>23301.949999999983</v>
      </c>
      <c r="AA282" s="25">
        <v>938.5</v>
      </c>
      <c r="AB282" s="60">
        <f>SUM(AC282:AG282)</f>
        <v>13.649999999999999</v>
      </c>
      <c r="AC282" s="60">
        <v>0</v>
      </c>
      <c r="AD282" s="60">
        <v>3</v>
      </c>
      <c r="AE282" s="60">
        <v>4.18</v>
      </c>
      <c r="AF282" s="60">
        <v>4.47</v>
      </c>
      <c r="AG282" s="60">
        <v>2</v>
      </c>
      <c r="AH282" s="25"/>
      <c r="AI282" s="25"/>
      <c r="AJ282" s="25"/>
      <c r="AK282" s="25"/>
      <c r="AL282" s="25"/>
      <c r="AM282" s="25"/>
      <c r="AN282" s="25">
        <v>17222.650000000001</v>
      </c>
      <c r="AO282" s="25"/>
      <c r="AP282" s="25"/>
      <c r="AQ282" s="25">
        <v>6681.26</v>
      </c>
      <c r="AR282" s="25">
        <v>1422.11</v>
      </c>
      <c r="AS282" s="25">
        <v>31412.28</v>
      </c>
      <c r="AT282" s="25">
        <v>40161.910000000003</v>
      </c>
      <c r="AU282" s="25">
        <v>5121.25</v>
      </c>
      <c r="AV282" s="25">
        <v>1418.327</v>
      </c>
      <c r="AW282" s="25">
        <v>6969.17</v>
      </c>
      <c r="AX282" s="25">
        <v>9383.23</v>
      </c>
      <c r="AY282" s="25">
        <v>937.71</v>
      </c>
      <c r="AZ282" s="25">
        <v>0</v>
      </c>
      <c r="BA282" s="25">
        <v>0</v>
      </c>
      <c r="BB282" s="25">
        <v>0</v>
      </c>
      <c r="BC282" s="25">
        <v>0</v>
      </c>
      <c r="BD282" s="25"/>
      <c r="BE282" s="25"/>
      <c r="BF282" s="25"/>
      <c r="BG282" s="25"/>
      <c r="BH282" s="25">
        <v>27.673999999999999</v>
      </c>
      <c r="BI282" s="25">
        <v>2143.8200000000002</v>
      </c>
      <c r="BJ282" s="25">
        <v>1521.52</v>
      </c>
      <c r="BK282" s="25">
        <v>622.29999999999995</v>
      </c>
      <c r="BL282" s="69">
        <f>SUM(AS282)</f>
        <v>31412.28</v>
      </c>
      <c r="BM282" s="69">
        <f>SUM(BL282)</f>
        <v>31412.28</v>
      </c>
      <c r="BN282" s="25">
        <v>0</v>
      </c>
      <c r="BO282" s="25"/>
      <c r="BP282" s="69">
        <f>SUM(BP284)/AW284*AW282</f>
        <v>6971.8910967360662</v>
      </c>
      <c r="BQ282" s="69">
        <f>SUM(BP282)</f>
        <v>6971.8910967360662</v>
      </c>
      <c r="BR282" s="25">
        <f>SUM(BR284)/AY284*AY282</f>
        <v>0</v>
      </c>
      <c r="BS282" s="25"/>
      <c r="BT282" s="25"/>
      <c r="BU282" s="25"/>
      <c r="BV282" s="93"/>
      <c r="BW282" s="25"/>
      <c r="BX282" s="25"/>
      <c r="BY282" s="25"/>
      <c r="BZ282" s="25"/>
      <c r="CA282" s="25"/>
      <c r="CB282" s="69">
        <f>SUM(BI282)</f>
        <v>2143.8200000000002</v>
      </c>
      <c r="CC282" s="69">
        <f>SUM(CB282)</f>
        <v>2143.8200000000002</v>
      </c>
      <c r="CD282" s="25">
        <v>0</v>
      </c>
      <c r="CE282" s="25"/>
      <c r="CF282" s="25"/>
      <c r="CG282" s="25"/>
      <c r="CH282" s="25"/>
      <c r="CI282" s="25"/>
      <c r="CJ282" s="25">
        <v>3</v>
      </c>
      <c r="CK282" s="25">
        <v>31012.3</v>
      </c>
      <c r="CL282" s="25">
        <v>58592.07</v>
      </c>
    </row>
    <row r="283" spans="1:94">
      <c r="A283" s="6">
        <v>28</v>
      </c>
      <c r="B283" s="16" t="s">
        <v>240</v>
      </c>
      <c r="C283" s="25"/>
      <c r="D283" s="25"/>
      <c r="E283" s="58">
        <v>42370</v>
      </c>
      <c r="F283" s="58">
        <v>42735</v>
      </c>
      <c r="G283" s="34" t="s">
        <v>273</v>
      </c>
      <c r="H283" s="25">
        <v>-19200</v>
      </c>
      <c r="I283" s="34"/>
      <c r="J283" s="25"/>
      <c r="K283" s="69">
        <v>43091.69</v>
      </c>
      <c r="L283" s="69"/>
      <c r="M283" s="69">
        <f>SUM(N283:P283)</f>
        <v>113477.16</v>
      </c>
      <c r="N283" s="69">
        <v>50870.34</v>
      </c>
      <c r="O283" s="69">
        <v>24147.599999999999</v>
      </c>
      <c r="P283" s="69">
        <v>38459.22</v>
      </c>
      <c r="Q283" s="69">
        <v>97253.46</v>
      </c>
      <c r="R283" s="69">
        <f>SUM(Q283)</f>
        <v>97253.46</v>
      </c>
      <c r="S283" s="69"/>
      <c r="T283" s="69"/>
      <c r="U283" s="69"/>
      <c r="V283" s="69"/>
      <c r="W283" s="69"/>
      <c r="X283" s="69">
        <v>-8200</v>
      </c>
      <c r="Y283" s="69"/>
      <c r="Z283" s="69">
        <f>SUM(K283+M283-Q283)</f>
        <v>59315.39</v>
      </c>
      <c r="AA283" s="25">
        <v>754.1</v>
      </c>
      <c r="AB283" s="60">
        <f>SUM(AC283:AG283)</f>
        <v>13.91</v>
      </c>
      <c r="AC283" s="60">
        <v>0</v>
      </c>
      <c r="AD283" s="60">
        <v>3</v>
      </c>
      <c r="AE283" s="60">
        <v>4.4400000000000004</v>
      </c>
      <c r="AF283" s="60">
        <v>4.47</v>
      </c>
      <c r="AG283" s="60">
        <v>2</v>
      </c>
      <c r="AH283" s="25"/>
      <c r="AI283" s="25"/>
      <c r="AJ283" s="25"/>
      <c r="AK283" s="25"/>
      <c r="AL283" s="25"/>
      <c r="AM283" s="25"/>
      <c r="AN283" s="25">
        <v>23144.82</v>
      </c>
      <c r="AO283" s="25"/>
      <c r="AP283" s="25"/>
      <c r="AQ283" s="25">
        <v>30199.1</v>
      </c>
      <c r="AR283" s="25">
        <v>1508.82</v>
      </c>
      <c r="AS283" s="25">
        <v>33302.35</v>
      </c>
      <c r="AT283" s="25">
        <v>28005.67</v>
      </c>
      <c r="AU283" s="25">
        <v>24167.45</v>
      </c>
      <c r="AV283" s="25">
        <v>1504.4960000000001</v>
      </c>
      <c r="AW283" s="25">
        <v>7415.77</v>
      </c>
      <c r="AX283" s="25">
        <v>6426.2</v>
      </c>
      <c r="AY283" s="25">
        <v>5263.62</v>
      </c>
      <c r="AZ283" s="25">
        <v>0</v>
      </c>
      <c r="BA283" s="25">
        <v>0</v>
      </c>
      <c r="BB283" s="25">
        <v>0</v>
      </c>
      <c r="BC283" s="25">
        <v>0</v>
      </c>
      <c r="BD283" s="25"/>
      <c r="BE283" s="25"/>
      <c r="BF283" s="25"/>
      <c r="BG283" s="25"/>
      <c r="BH283" s="25">
        <v>27.702000000000002</v>
      </c>
      <c r="BI283" s="25">
        <v>2145.9</v>
      </c>
      <c r="BJ283" s="25">
        <v>1377.87</v>
      </c>
      <c r="BK283" s="25">
        <v>768.03</v>
      </c>
      <c r="BL283" s="69">
        <f>SUM(AS283)</f>
        <v>33302.35</v>
      </c>
      <c r="BM283" s="69">
        <f>SUM(BL283)</f>
        <v>33302.35</v>
      </c>
      <c r="BN283" s="25">
        <v>0</v>
      </c>
      <c r="BO283" s="25"/>
      <c r="BP283" s="69">
        <f>SUM(BP284)/AW284*AW283</f>
        <v>7418.6654707005891</v>
      </c>
      <c r="BQ283" s="69">
        <f>SUM(BP283)</f>
        <v>7418.6654707005891</v>
      </c>
      <c r="BR283" s="25">
        <f>SUM(BR284)/AY284*AY283</f>
        <v>0</v>
      </c>
      <c r="BS283" s="25"/>
      <c r="BT283" s="25"/>
      <c r="BU283" s="25"/>
      <c r="BV283" s="93"/>
      <c r="BW283" s="25"/>
      <c r="BX283" s="25"/>
      <c r="BY283" s="25"/>
      <c r="BZ283" s="25"/>
      <c r="CA283" s="25"/>
      <c r="CB283" s="69">
        <f>SUM(BI283)</f>
        <v>2145.9</v>
      </c>
      <c r="CC283" s="69">
        <f>SUM(CB283)</f>
        <v>2145.9</v>
      </c>
      <c r="CD283" s="25">
        <v>0</v>
      </c>
      <c r="CE283" s="25"/>
      <c r="CF283" s="25"/>
      <c r="CG283" s="25"/>
      <c r="CH283" s="25"/>
      <c r="CI283" s="25"/>
      <c r="CJ283" s="25">
        <v>3</v>
      </c>
      <c r="CK283" s="25">
        <v>25513.96</v>
      </c>
      <c r="CL283" s="25">
        <v>8643.9599999999991</v>
      </c>
    </row>
    <row r="284" spans="1:94" s="33" customFormat="1" hidden="1">
      <c r="A284" s="3"/>
      <c r="B284" s="17"/>
      <c r="C284" s="37"/>
      <c r="D284" s="37"/>
      <c r="E284" s="81"/>
      <c r="F284" s="81"/>
      <c r="G284" s="37"/>
      <c r="H284" s="37"/>
      <c r="I284" s="37"/>
      <c r="J284" s="37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37"/>
      <c r="AB284" s="76"/>
      <c r="AC284" s="76"/>
      <c r="AD284" s="76"/>
      <c r="AE284" s="76"/>
      <c r="AF284" s="76"/>
      <c r="AG284" s="76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>
        <f>SUM(AR281:AR283)</f>
        <v>4628.96</v>
      </c>
      <c r="AS284" s="37">
        <f t="shared" ref="AS284:BK284" si="87">SUM(AS281:AS283)</f>
        <v>102186.31</v>
      </c>
      <c r="AT284" s="37">
        <f t="shared" si="87"/>
        <v>99807.52</v>
      </c>
      <c r="AU284" s="37">
        <f t="shared" si="87"/>
        <v>61580.39</v>
      </c>
      <c r="AV284" s="37">
        <f t="shared" si="87"/>
        <v>4617.4639999999999</v>
      </c>
      <c r="AW284" s="37">
        <f t="shared" si="87"/>
        <v>22743.120000000003</v>
      </c>
      <c r="AX284" s="37">
        <f t="shared" si="87"/>
        <v>23077.72</v>
      </c>
      <c r="AY284" s="37">
        <f t="shared" si="87"/>
        <v>13278.119999999999</v>
      </c>
      <c r="AZ284" s="37">
        <f t="shared" si="87"/>
        <v>0</v>
      </c>
      <c r="BA284" s="37">
        <f t="shared" si="87"/>
        <v>0</v>
      </c>
      <c r="BB284" s="37">
        <f t="shared" si="87"/>
        <v>0</v>
      </c>
      <c r="BC284" s="37">
        <f t="shared" si="87"/>
        <v>0</v>
      </c>
      <c r="BD284" s="37">
        <f t="shared" si="87"/>
        <v>0</v>
      </c>
      <c r="BE284" s="37">
        <f t="shared" si="87"/>
        <v>0</v>
      </c>
      <c r="BF284" s="37">
        <f t="shared" si="87"/>
        <v>0</v>
      </c>
      <c r="BG284" s="37">
        <f t="shared" si="87"/>
        <v>0</v>
      </c>
      <c r="BH284" s="37">
        <f t="shared" si="87"/>
        <v>89.233999999999995</v>
      </c>
      <c r="BI284" s="37">
        <f t="shared" si="87"/>
        <v>6912.4400000000005</v>
      </c>
      <c r="BJ284" s="37">
        <f t="shared" si="87"/>
        <v>4330.42</v>
      </c>
      <c r="BK284" s="37">
        <f t="shared" si="87"/>
        <v>2582.02</v>
      </c>
      <c r="BL284" s="37">
        <v>0</v>
      </c>
      <c r="BM284" s="37">
        <v>0</v>
      </c>
      <c r="BN284" s="37"/>
      <c r="BO284" s="37"/>
      <c r="BP284" s="37">
        <v>22752</v>
      </c>
      <c r="BQ284" s="73">
        <f>SUM(BQ281:BQ283)</f>
        <v>22751.999999999996</v>
      </c>
      <c r="BR284" s="37"/>
      <c r="BS284" s="37"/>
      <c r="BT284" s="37">
        <v>0</v>
      </c>
      <c r="BU284" s="37">
        <v>0</v>
      </c>
      <c r="BV284" s="3"/>
      <c r="BW284" s="37"/>
      <c r="BX284" s="37">
        <v>0</v>
      </c>
      <c r="BY284" s="37">
        <v>0</v>
      </c>
      <c r="BZ284" s="37"/>
      <c r="CA284" s="37"/>
      <c r="CB284" s="37">
        <v>0</v>
      </c>
      <c r="CC284" s="37">
        <v>0</v>
      </c>
      <c r="CD284" s="37"/>
      <c r="CE284" s="37"/>
      <c r="CF284" s="37"/>
      <c r="CG284" s="37"/>
      <c r="CH284" s="37"/>
      <c r="CI284" s="37"/>
      <c r="CJ284" s="37"/>
      <c r="CK284" s="37"/>
      <c r="CL284" s="37"/>
      <c r="CM284" s="35"/>
      <c r="CN284" s="35"/>
      <c r="CO284" s="35"/>
      <c r="CP284" s="35"/>
    </row>
    <row r="285" spans="1:94" s="46" customFormat="1" ht="60">
      <c r="A285" s="10">
        <f>SUM(A283)</f>
        <v>28</v>
      </c>
      <c r="B285" s="62" t="s">
        <v>341</v>
      </c>
      <c r="C285" s="50"/>
      <c r="D285" s="50"/>
      <c r="E285" s="50"/>
      <c r="F285" s="50"/>
      <c r="G285" s="50"/>
      <c r="H285" s="50">
        <f>SUM(H250:H283)</f>
        <v>290100</v>
      </c>
      <c r="I285" s="71">
        <f>SUM(I281:I283,I273:I278,I255:I270,I250:I252)</f>
        <v>0</v>
      </c>
      <c r="J285" s="50"/>
      <c r="K285" s="71">
        <f>SUM(K281:K283,K273:K278,K255:K270,K250:K252)</f>
        <v>1044940.9399999995</v>
      </c>
      <c r="L285" s="71"/>
      <c r="M285" s="71">
        <f t="shared" ref="M285:Z285" si="88">SUM(M281:M283,M273:M278,M255:M270,M250:M252)</f>
        <v>3760519.3000000003</v>
      </c>
      <c r="N285" s="71">
        <f t="shared" si="88"/>
        <v>1542819.6700000002</v>
      </c>
      <c r="O285" s="71">
        <f t="shared" si="88"/>
        <v>1015049.4</v>
      </c>
      <c r="P285" s="71">
        <f t="shared" si="88"/>
        <v>1202650.2299999997</v>
      </c>
      <c r="Q285" s="71">
        <f t="shared" si="88"/>
        <v>3567867.89</v>
      </c>
      <c r="R285" s="71">
        <f t="shared" si="88"/>
        <v>3567867.89</v>
      </c>
      <c r="S285" s="71">
        <f t="shared" si="88"/>
        <v>0</v>
      </c>
      <c r="T285" s="71">
        <f t="shared" si="88"/>
        <v>0</v>
      </c>
      <c r="U285" s="71">
        <f t="shared" si="88"/>
        <v>0</v>
      </c>
      <c r="V285" s="71">
        <f t="shared" si="88"/>
        <v>0</v>
      </c>
      <c r="W285" s="71">
        <f t="shared" si="88"/>
        <v>0</v>
      </c>
      <c r="X285" s="71">
        <f t="shared" si="88"/>
        <v>165800</v>
      </c>
      <c r="Y285" s="71">
        <f t="shared" si="88"/>
        <v>-2988.8499999999985</v>
      </c>
      <c r="Z285" s="71">
        <f t="shared" si="88"/>
        <v>1240581.2</v>
      </c>
      <c r="AA285" s="50">
        <f>SUM(AA281:AA283,AA273:AA278,AA255:AA270,AA250:AA252)</f>
        <v>22035.700000000004</v>
      </c>
      <c r="AB285" s="61">
        <f>SUM(AC285:AG285)</f>
        <v>15.600000000000001</v>
      </c>
      <c r="AC285" s="61">
        <v>0</v>
      </c>
      <c r="AD285" s="50">
        <v>3.85</v>
      </c>
      <c r="AE285" s="50">
        <v>4.0350000000000001</v>
      </c>
      <c r="AF285" s="50">
        <v>4.79</v>
      </c>
      <c r="AG285" s="61">
        <v>2.9249999999999998</v>
      </c>
      <c r="AH285" s="50"/>
      <c r="AI285" s="50"/>
      <c r="AJ285" s="50"/>
      <c r="AK285" s="50"/>
      <c r="AL285" s="71">
        <f>SUM(AL281:AL283,AL273:AL278,AL255:AL270,AL250:AL252)</f>
        <v>0</v>
      </c>
      <c r="AM285" s="71">
        <f>SUM(AM281:AM283,AM273:AM278,AM255:AM270,AM250:AM252)</f>
        <v>0</v>
      </c>
      <c r="AN285" s="71">
        <f t="shared" ref="AN285:AT285" si="89">SUM(AN281:AN283,AN273:AN278,AN255:AN270,AN250:AN252)</f>
        <v>2602637.8099999996</v>
      </c>
      <c r="AO285" s="71">
        <f t="shared" si="89"/>
        <v>0</v>
      </c>
      <c r="AP285" s="71">
        <f t="shared" si="89"/>
        <v>0</v>
      </c>
      <c r="AQ285" s="71">
        <f t="shared" si="89"/>
        <v>3232352.4699999997</v>
      </c>
      <c r="AR285" s="71">
        <f t="shared" si="89"/>
        <v>49369.72</v>
      </c>
      <c r="AS285" s="71">
        <f t="shared" si="89"/>
        <v>1129766.3700000001</v>
      </c>
      <c r="AT285" s="71">
        <f t="shared" si="89"/>
        <v>1638648.8599999999</v>
      </c>
      <c r="AU285" s="71">
        <f>SUM(AU281:AU283,AU273:AU278,AU255:AU270,AU250:AU252)</f>
        <v>502256.14999999991</v>
      </c>
      <c r="AV285" s="71">
        <f t="shared" ref="AV285:CL285" si="90">SUM(AV281:AV283,AV273:AV278,AV255:AV270,AV250:AV252)</f>
        <v>49316.440999999999</v>
      </c>
      <c r="AW285" s="71">
        <f t="shared" si="90"/>
        <v>859166.72000000009</v>
      </c>
      <c r="AX285" s="71">
        <f t="shared" si="90"/>
        <v>779529.69</v>
      </c>
      <c r="AY285" s="71">
        <f t="shared" si="90"/>
        <v>321598.22000000003</v>
      </c>
      <c r="AZ285" s="71">
        <f t="shared" si="90"/>
        <v>4110.8189999999995</v>
      </c>
      <c r="BA285" s="71">
        <f t="shared" si="90"/>
        <v>6489411.7999999998</v>
      </c>
      <c r="BB285" s="71">
        <f t="shared" si="90"/>
        <v>6008200.7000000002</v>
      </c>
      <c r="BC285" s="71">
        <f t="shared" si="90"/>
        <v>2384650.0799999996</v>
      </c>
      <c r="BD285" s="71">
        <f t="shared" si="90"/>
        <v>0</v>
      </c>
      <c r="BE285" s="71">
        <f t="shared" si="90"/>
        <v>0</v>
      </c>
      <c r="BF285" s="71">
        <f t="shared" si="90"/>
        <v>0</v>
      </c>
      <c r="BG285" s="71">
        <f t="shared" si="90"/>
        <v>0</v>
      </c>
      <c r="BH285" s="71">
        <f t="shared" si="90"/>
        <v>1001.16</v>
      </c>
      <c r="BI285" s="71">
        <f t="shared" si="90"/>
        <v>77556.81</v>
      </c>
      <c r="BJ285" s="71">
        <f t="shared" si="90"/>
        <v>52807.789999999994</v>
      </c>
      <c r="BK285" s="71">
        <f t="shared" si="90"/>
        <v>24749.02</v>
      </c>
      <c r="BL285" s="71">
        <f t="shared" si="90"/>
        <v>1184129.31</v>
      </c>
      <c r="BM285" s="71">
        <f t="shared" si="90"/>
        <v>1184129.3099999998</v>
      </c>
      <c r="BN285" s="71">
        <f t="shared" si="90"/>
        <v>70909</v>
      </c>
      <c r="BO285" s="71">
        <f t="shared" si="90"/>
        <v>0</v>
      </c>
      <c r="BP285" s="71">
        <f>SUM(BP281:BP283,BP273:BP278,BP255:BP270,BP250:BP252)</f>
        <v>851872.99999999977</v>
      </c>
      <c r="BQ285" s="71">
        <f>SUM(BQ281:BQ283,BQ273:BQ278,BQ255:BQ270,BQ250:BQ252)</f>
        <v>840838</v>
      </c>
      <c r="BR285" s="71">
        <f>SUM(BR281:BR283,BR273:BR278,BR255:BR270,BR250:BR252)</f>
        <v>69188.999999999985</v>
      </c>
      <c r="BS285" s="71">
        <f t="shared" si="90"/>
        <v>0</v>
      </c>
      <c r="BT285" s="71">
        <f t="shared" si="90"/>
        <v>6303466.0000000009</v>
      </c>
      <c r="BU285" s="71">
        <f t="shared" si="90"/>
        <v>6530466</v>
      </c>
      <c r="BV285" s="97">
        <f t="shared" si="90"/>
        <v>483547.00000000012</v>
      </c>
      <c r="BW285" s="71">
        <f t="shared" si="90"/>
        <v>0</v>
      </c>
      <c r="BX285" s="71">
        <f t="shared" si="90"/>
        <v>0</v>
      </c>
      <c r="BY285" s="71">
        <f t="shared" si="90"/>
        <v>0</v>
      </c>
      <c r="BZ285" s="71">
        <f t="shared" si="90"/>
        <v>0</v>
      </c>
      <c r="CA285" s="71">
        <f t="shared" si="90"/>
        <v>0</v>
      </c>
      <c r="CB285" s="71">
        <f t="shared" si="90"/>
        <v>77556.81</v>
      </c>
      <c r="CC285" s="71">
        <f t="shared" si="90"/>
        <v>77556.81</v>
      </c>
      <c r="CD285" s="71">
        <f t="shared" si="90"/>
        <v>0</v>
      </c>
      <c r="CE285" s="71">
        <f t="shared" si="90"/>
        <v>0</v>
      </c>
      <c r="CF285" s="71">
        <f t="shared" si="90"/>
        <v>9</v>
      </c>
      <c r="CG285" s="71">
        <f t="shared" si="90"/>
        <v>9</v>
      </c>
      <c r="CH285" s="71">
        <f t="shared" si="90"/>
        <v>0</v>
      </c>
      <c r="CI285" s="71">
        <f t="shared" si="90"/>
        <v>35247.64</v>
      </c>
      <c r="CJ285" s="71">
        <f t="shared" si="90"/>
        <v>71</v>
      </c>
      <c r="CK285" s="71">
        <f t="shared" si="90"/>
        <v>1756563.6799999995</v>
      </c>
      <c r="CL285" s="71">
        <f t="shared" si="90"/>
        <v>1118051.3700000001</v>
      </c>
      <c r="CM285" s="47"/>
      <c r="CN285" s="47"/>
      <c r="CO285" s="47"/>
      <c r="CP285" s="47"/>
    </row>
    <row r="286" spans="1:94" ht="15">
      <c r="A286" s="12" t="s">
        <v>243</v>
      </c>
      <c r="B286" s="57"/>
      <c r="C286" s="25"/>
      <c r="D286" s="25"/>
      <c r="E286" s="25"/>
      <c r="F286" s="25"/>
      <c r="G286" s="25"/>
      <c r="H286" s="25"/>
      <c r="I286" s="34"/>
      <c r="J286" s="25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93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</row>
    <row r="287" spans="1:94">
      <c r="A287" s="6">
        <v>1</v>
      </c>
      <c r="B287" s="42" t="s">
        <v>244</v>
      </c>
      <c r="C287" s="25"/>
      <c r="D287" s="25"/>
      <c r="E287" s="58">
        <v>42370</v>
      </c>
      <c r="F287" s="58">
        <v>42735</v>
      </c>
      <c r="G287" s="34" t="s">
        <v>278</v>
      </c>
      <c r="H287" s="25">
        <v>-20800</v>
      </c>
      <c r="I287" s="34"/>
      <c r="J287" s="25"/>
      <c r="K287" s="69">
        <v>2550.87</v>
      </c>
      <c r="L287" s="69"/>
      <c r="M287" s="69">
        <f>SUM(N287:P287)</f>
        <v>139117.15000000002</v>
      </c>
      <c r="N287" s="69">
        <v>43446.79</v>
      </c>
      <c r="O287" s="69">
        <v>51630</v>
      </c>
      <c r="P287" s="69">
        <v>44040.36</v>
      </c>
      <c r="Q287" s="69">
        <v>131670.93</v>
      </c>
      <c r="R287" s="69">
        <f>SUM(Q287)</f>
        <v>131670.93</v>
      </c>
      <c r="S287" s="69"/>
      <c r="T287" s="69"/>
      <c r="U287" s="69"/>
      <c r="V287" s="69"/>
      <c r="W287" s="69"/>
      <c r="X287" s="69">
        <v>-54600</v>
      </c>
      <c r="Y287" s="69"/>
      <c r="Z287" s="69">
        <f>SUM(K287+M287-Q287)</f>
        <v>9997.0900000000256</v>
      </c>
      <c r="AA287" s="25">
        <v>860.5</v>
      </c>
      <c r="AB287" s="60">
        <f>SUM(AC287:AG287)</f>
        <v>16.18</v>
      </c>
      <c r="AC287" s="60">
        <v>0</v>
      </c>
      <c r="AD287" s="60">
        <v>3.34</v>
      </c>
      <c r="AE287" s="60">
        <v>3.34</v>
      </c>
      <c r="AF287" s="60">
        <v>4.5</v>
      </c>
      <c r="AG287" s="60">
        <v>5</v>
      </c>
      <c r="AH287" s="25"/>
      <c r="AI287" s="25"/>
      <c r="AJ287" s="25"/>
      <c r="AK287" s="25"/>
      <c r="AL287" s="25"/>
      <c r="AM287" s="25"/>
      <c r="AN287" s="25">
        <v>0</v>
      </c>
      <c r="AO287" s="25"/>
      <c r="AP287" s="25"/>
      <c r="AQ287" s="25">
        <v>247.22</v>
      </c>
      <c r="AR287" s="25">
        <v>0</v>
      </c>
      <c r="AS287" s="25">
        <v>0</v>
      </c>
      <c r="AT287" s="25">
        <v>0</v>
      </c>
      <c r="AU287" s="25">
        <v>0</v>
      </c>
      <c r="AV287" s="25">
        <v>0</v>
      </c>
      <c r="AW287" s="25">
        <v>0</v>
      </c>
      <c r="AX287" s="25">
        <v>0</v>
      </c>
      <c r="AY287" s="25">
        <v>0</v>
      </c>
      <c r="AZ287" s="25"/>
      <c r="BA287" s="25"/>
      <c r="BB287" s="25"/>
      <c r="BC287" s="25"/>
      <c r="BD287" s="25"/>
      <c r="BE287" s="25"/>
      <c r="BF287" s="25"/>
      <c r="BG287" s="25"/>
      <c r="BH287" s="25">
        <v>17.577000000000002</v>
      </c>
      <c r="BI287" s="25">
        <v>1361.6</v>
      </c>
      <c r="BJ287" s="25">
        <v>1114.3800000000001</v>
      </c>
      <c r="BK287" s="25">
        <v>247.22</v>
      </c>
      <c r="BL287" s="25">
        <v>0</v>
      </c>
      <c r="BM287" s="25">
        <v>0</v>
      </c>
      <c r="BN287" s="25">
        <v>0</v>
      </c>
      <c r="BO287" s="25"/>
      <c r="BP287" s="25">
        <v>0</v>
      </c>
      <c r="BQ287" s="25">
        <v>0</v>
      </c>
      <c r="BR287" s="25">
        <v>0</v>
      </c>
      <c r="BS287" s="25"/>
      <c r="BT287" s="25"/>
      <c r="BU287" s="25"/>
      <c r="BV287" s="93"/>
      <c r="BW287" s="25"/>
      <c r="BX287" s="25"/>
      <c r="BY287" s="25"/>
      <c r="BZ287" s="25"/>
      <c r="CA287" s="25"/>
      <c r="CB287" s="69">
        <f>SUM(BI287)</f>
        <v>1361.6</v>
      </c>
      <c r="CC287" s="69">
        <f>SUM(CB287)</f>
        <v>1361.6</v>
      </c>
      <c r="CD287" s="25">
        <v>0</v>
      </c>
      <c r="CE287" s="25"/>
      <c r="CF287" s="25"/>
      <c r="CG287" s="25"/>
      <c r="CH287" s="25"/>
      <c r="CI287" s="25"/>
      <c r="CJ287" s="25"/>
      <c r="CK287" s="25"/>
      <c r="CL287" s="25"/>
    </row>
    <row r="288" spans="1:94">
      <c r="A288" s="6">
        <v>2</v>
      </c>
      <c r="B288" s="42" t="s">
        <v>245</v>
      </c>
      <c r="C288" s="25"/>
      <c r="D288" s="25"/>
      <c r="E288" s="58">
        <v>42370</v>
      </c>
      <c r="F288" s="58">
        <v>42735</v>
      </c>
      <c r="G288" s="34" t="s">
        <v>273</v>
      </c>
      <c r="H288" s="25">
        <v>5500</v>
      </c>
      <c r="I288" s="34"/>
      <c r="J288" s="25"/>
      <c r="K288" s="69">
        <v>3964.29</v>
      </c>
      <c r="L288" s="69"/>
      <c r="M288" s="69">
        <f>SUM(N288:P288)</f>
        <v>136061.79999999999</v>
      </c>
      <c r="N288" s="69">
        <v>42492.7</v>
      </c>
      <c r="O288" s="69">
        <v>50496</v>
      </c>
      <c r="P288" s="69">
        <v>43073.1</v>
      </c>
      <c r="Q288" s="69">
        <v>126576.62</v>
      </c>
      <c r="R288" s="69">
        <f>SUM(Q288)</f>
        <v>126576.62</v>
      </c>
      <c r="S288" s="69"/>
      <c r="T288" s="69"/>
      <c r="U288" s="69"/>
      <c r="V288" s="69"/>
      <c r="W288" s="69"/>
      <c r="X288" s="69">
        <v>-28600</v>
      </c>
      <c r="Y288" s="69"/>
      <c r="Z288" s="69">
        <f>SUM(K288+M288-Q288)</f>
        <v>13449.470000000001</v>
      </c>
      <c r="AA288" s="25">
        <v>841.6</v>
      </c>
      <c r="AB288" s="60">
        <f>SUM(AC288:AG288)</f>
        <v>16.22</v>
      </c>
      <c r="AC288" s="60">
        <v>0</v>
      </c>
      <c r="AD288" s="60">
        <v>3.34</v>
      </c>
      <c r="AE288" s="60">
        <v>3.38</v>
      </c>
      <c r="AF288" s="60">
        <v>4.5</v>
      </c>
      <c r="AG288" s="60">
        <v>5</v>
      </c>
      <c r="AH288" s="25"/>
      <c r="AI288" s="25"/>
      <c r="AJ288" s="25"/>
      <c r="AK288" s="25"/>
      <c r="AL288" s="25"/>
      <c r="AM288" s="25"/>
      <c r="AN288" s="25">
        <v>0</v>
      </c>
      <c r="AO288" s="25"/>
      <c r="AP288" s="25"/>
      <c r="AQ288" s="25">
        <v>235.8</v>
      </c>
      <c r="AR288" s="25">
        <v>0</v>
      </c>
      <c r="AS288" s="25">
        <v>0</v>
      </c>
      <c r="AT288" s="25">
        <v>0</v>
      </c>
      <c r="AU288" s="25">
        <v>0</v>
      </c>
      <c r="AV288" s="25">
        <v>0</v>
      </c>
      <c r="AW288" s="25">
        <v>0</v>
      </c>
      <c r="AX288" s="25">
        <v>0</v>
      </c>
      <c r="AY288" s="25">
        <v>0</v>
      </c>
      <c r="AZ288" s="25"/>
      <c r="BA288" s="25"/>
      <c r="BB288" s="25"/>
      <c r="BC288" s="25"/>
      <c r="BD288" s="25"/>
      <c r="BE288" s="25"/>
      <c r="BF288" s="25"/>
      <c r="BG288" s="25"/>
      <c r="BH288" s="25">
        <v>18.375</v>
      </c>
      <c r="BI288" s="25">
        <v>1423.45</v>
      </c>
      <c r="BJ288" s="25">
        <v>1187.6500000000001</v>
      </c>
      <c r="BK288" s="25">
        <v>235.8</v>
      </c>
      <c r="BL288" s="25">
        <v>0</v>
      </c>
      <c r="BM288" s="25">
        <v>0</v>
      </c>
      <c r="BN288" s="25">
        <v>0</v>
      </c>
      <c r="BO288" s="25"/>
      <c r="BP288" s="25">
        <v>0</v>
      </c>
      <c r="BQ288" s="25">
        <v>0</v>
      </c>
      <c r="BR288" s="25">
        <v>0</v>
      </c>
      <c r="BS288" s="25"/>
      <c r="BT288" s="25"/>
      <c r="BU288" s="25"/>
      <c r="BV288" s="93"/>
      <c r="BW288" s="25"/>
      <c r="BX288" s="25"/>
      <c r="BY288" s="25"/>
      <c r="BZ288" s="25"/>
      <c r="CA288" s="25"/>
      <c r="CB288" s="69">
        <f>SUM(BI288)</f>
        <v>1423.45</v>
      </c>
      <c r="CC288" s="69">
        <f>SUM(CB288)</f>
        <v>1423.45</v>
      </c>
      <c r="CD288" s="25">
        <v>0</v>
      </c>
      <c r="CE288" s="25"/>
      <c r="CF288" s="25"/>
      <c r="CG288" s="25"/>
      <c r="CH288" s="25"/>
      <c r="CI288" s="25"/>
      <c r="CJ288" s="25">
        <v>1</v>
      </c>
      <c r="CK288" s="25">
        <v>2668.65</v>
      </c>
      <c r="CL288" s="25">
        <v>2668.65</v>
      </c>
    </row>
    <row r="289" spans="1:94" s="33" customFormat="1" hidden="1">
      <c r="A289" s="3"/>
      <c r="B289" s="84"/>
      <c r="C289" s="37"/>
      <c r="D289" s="37"/>
      <c r="E289" s="81"/>
      <c r="F289" s="81"/>
      <c r="G289" s="37"/>
      <c r="H289" s="37"/>
      <c r="I289" s="37"/>
      <c r="J289" s="37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37"/>
      <c r="AB289" s="76"/>
      <c r="AC289" s="76"/>
      <c r="AD289" s="76"/>
      <c r="AE289" s="76"/>
      <c r="AF289" s="76"/>
      <c r="AG289" s="76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>
        <f>SUM(AR287:AR288)</f>
        <v>0</v>
      </c>
      <c r="AS289" s="37">
        <f t="shared" ref="AS289:BK289" si="91">SUM(AS287:AS288)</f>
        <v>0</v>
      </c>
      <c r="AT289" s="37">
        <f t="shared" si="91"/>
        <v>0</v>
      </c>
      <c r="AU289" s="37">
        <f t="shared" si="91"/>
        <v>0</v>
      </c>
      <c r="AV289" s="37">
        <f t="shared" si="91"/>
        <v>0</v>
      </c>
      <c r="AW289" s="37">
        <f t="shared" si="91"/>
        <v>0</v>
      </c>
      <c r="AX289" s="37">
        <f t="shared" si="91"/>
        <v>0</v>
      </c>
      <c r="AY289" s="37">
        <f t="shared" si="91"/>
        <v>0</v>
      </c>
      <c r="AZ289" s="37">
        <f t="shared" si="91"/>
        <v>0</v>
      </c>
      <c r="BA289" s="37">
        <f t="shared" si="91"/>
        <v>0</v>
      </c>
      <c r="BB289" s="37">
        <f t="shared" si="91"/>
        <v>0</v>
      </c>
      <c r="BC289" s="37">
        <f t="shared" si="91"/>
        <v>0</v>
      </c>
      <c r="BD289" s="37">
        <f t="shared" si="91"/>
        <v>0</v>
      </c>
      <c r="BE289" s="37">
        <f t="shared" si="91"/>
        <v>0</v>
      </c>
      <c r="BF289" s="37">
        <f t="shared" si="91"/>
        <v>0</v>
      </c>
      <c r="BG289" s="37">
        <f t="shared" si="91"/>
        <v>0</v>
      </c>
      <c r="BH289" s="37">
        <f t="shared" si="91"/>
        <v>35.951999999999998</v>
      </c>
      <c r="BI289" s="37">
        <f t="shared" si="91"/>
        <v>2785.05</v>
      </c>
      <c r="BJ289" s="37">
        <f t="shared" si="91"/>
        <v>2302.0300000000002</v>
      </c>
      <c r="BK289" s="37">
        <f t="shared" si="91"/>
        <v>483.02</v>
      </c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5"/>
      <c r="CN289" s="35"/>
      <c r="CO289" s="35"/>
      <c r="CP289" s="35"/>
    </row>
    <row r="290" spans="1:94" s="46" customFormat="1" ht="60">
      <c r="A290" s="10">
        <v>2</v>
      </c>
      <c r="B290" s="62" t="s">
        <v>342</v>
      </c>
      <c r="C290" s="50"/>
      <c r="D290" s="50"/>
      <c r="E290" s="50"/>
      <c r="F290" s="50"/>
      <c r="G290" s="50"/>
      <c r="H290" s="50">
        <f>SUM(H287:H288)</f>
        <v>-15300</v>
      </c>
      <c r="I290" s="71">
        <f>SUM(I287:I288)</f>
        <v>0</v>
      </c>
      <c r="J290" s="50"/>
      <c r="K290" s="71">
        <f>SUM(K287:K288)</f>
        <v>6515.16</v>
      </c>
      <c r="L290" s="71"/>
      <c r="M290" s="71">
        <f t="shared" ref="M290:Z290" si="92">SUM(M287:M288)</f>
        <v>275178.95</v>
      </c>
      <c r="N290" s="71">
        <f t="shared" si="92"/>
        <v>85939.489999999991</v>
      </c>
      <c r="O290" s="71">
        <f t="shared" si="92"/>
        <v>102126</v>
      </c>
      <c r="P290" s="71">
        <f t="shared" si="92"/>
        <v>87113.459999999992</v>
      </c>
      <c r="Q290" s="71">
        <f t="shared" si="92"/>
        <v>258247.55</v>
      </c>
      <c r="R290" s="71">
        <f t="shared" si="92"/>
        <v>258247.55</v>
      </c>
      <c r="S290" s="71">
        <f t="shared" si="92"/>
        <v>0</v>
      </c>
      <c r="T290" s="71">
        <f t="shared" si="92"/>
        <v>0</v>
      </c>
      <c r="U290" s="71">
        <f t="shared" si="92"/>
        <v>0</v>
      </c>
      <c r="V290" s="71">
        <f t="shared" si="92"/>
        <v>0</v>
      </c>
      <c r="W290" s="71">
        <f t="shared" si="92"/>
        <v>0</v>
      </c>
      <c r="X290" s="71">
        <f t="shared" si="92"/>
        <v>-83200</v>
      </c>
      <c r="Y290" s="71">
        <f t="shared" si="92"/>
        <v>0</v>
      </c>
      <c r="Z290" s="71">
        <f t="shared" si="92"/>
        <v>23446.560000000027</v>
      </c>
      <c r="AA290" s="50">
        <f>SUM(AA287:AA288)</f>
        <v>1702.1</v>
      </c>
      <c r="AB290" s="61">
        <f>SUM(AC290:AG290)</f>
        <v>16.2</v>
      </c>
      <c r="AC290" s="61">
        <v>0</v>
      </c>
      <c r="AD290" s="61">
        <v>3.34</v>
      </c>
      <c r="AE290" s="61">
        <v>3.36</v>
      </c>
      <c r="AF290" s="61">
        <v>4.5</v>
      </c>
      <c r="AG290" s="61">
        <v>5</v>
      </c>
      <c r="AH290" s="50"/>
      <c r="AI290" s="50"/>
      <c r="AJ290" s="50"/>
      <c r="AK290" s="50"/>
      <c r="AL290" s="50">
        <f t="shared" ref="AL290:AU290" si="93">SUM(AL287:AL288)</f>
        <v>0</v>
      </c>
      <c r="AM290" s="50">
        <f t="shared" si="93"/>
        <v>0</v>
      </c>
      <c r="AN290" s="50">
        <f t="shared" si="93"/>
        <v>0</v>
      </c>
      <c r="AO290" s="50">
        <f t="shared" si="93"/>
        <v>0</v>
      </c>
      <c r="AP290" s="50">
        <f t="shared" si="93"/>
        <v>0</v>
      </c>
      <c r="AQ290" s="50">
        <f t="shared" si="93"/>
        <v>483.02</v>
      </c>
      <c r="AR290" s="50">
        <f t="shared" si="93"/>
        <v>0</v>
      </c>
      <c r="AS290" s="50">
        <f t="shared" si="93"/>
        <v>0</v>
      </c>
      <c r="AT290" s="50">
        <f t="shared" si="93"/>
        <v>0</v>
      </c>
      <c r="AU290" s="50">
        <f t="shared" si="93"/>
        <v>0</v>
      </c>
      <c r="AV290" s="50">
        <f t="shared" ref="AV290:BK290" si="94">SUM(AV287:AV288)</f>
        <v>0</v>
      </c>
      <c r="AW290" s="50">
        <f t="shared" si="94"/>
        <v>0</v>
      </c>
      <c r="AX290" s="50">
        <f t="shared" si="94"/>
        <v>0</v>
      </c>
      <c r="AY290" s="50">
        <f t="shared" si="94"/>
        <v>0</v>
      </c>
      <c r="AZ290" s="50">
        <f t="shared" si="94"/>
        <v>0</v>
      </c>
      <c r="BA290" s="50">
        <f t="shared" si="94"/>
        <v>0</v>
      </c>
      <c r="BB290" s="50">
        <f t="shared" si="94"/>
        <v>0</v>
      </c>
      <c r="BC290" s="50">
        <f t="shared" si="94"/>
        <v>0</v>
      </c>
      <c r="BD290" s="50">
        <f t="shared" si="94"/>
        <v>0</v>
      </c>
      <c r="BE290" s="50">
        <f t="shared" si="94"/>
        <v>0</v>
      </c>
      <c r="BF290" s="50">
        <f t="shared" si="94"/>
        <v>0</v>
      </c>
      <c r="BG290" s="50">
        <f t="shared" si="94"/>
        <v>0</v>
      </c>
      <c r="BH290" s="50">
        <f t="shared" si="94"/>
        <v>35.951999999999998</v>
      </c>
      <c r="BI290" s="50">
        <f t="shared" si="94"/>
        <v>2785.05</v>
      </c>
      <c r="BJ290" s="50">
        <f t="shared" si="94"/>
        <v>2302.0300000000002</v>
      </c>
      <c r="BK290" s="50">
        <f t="shared" si="94"/>
        <v>483.02</v>
      </c>
      <c r="BL290" s="50">
        <f t="shared" ref="BL290:CL290" si="95">SUM(BL287:BL288)</f>
        <v>0</v>
      </c>
      <c r="BM290" s="50">
        <f t="shared" si="95"/>
        <v>0</v>
      </c>
      <c r="BN290" s="50">
        <f t="shared" si="95"/>
        <v>0</v>
      </c>
      <c r="BO290" s="50">
        <f t="shared" si="95"/>
        <v>0</v>
      </c>
      <c r="BP290" s="50">
        <f>SUM(BP287:BP288)</f>
        <v>0</v>
      </c>
      <c r="BQ290" s="50">
        <f>SUM(BQ287:BQ288)</f>
        <v>0</v>
      </c>
      <c r="BR290" s="50">
        <f>SUM(BR287:BR288)</f>
        <v>0</v>
      </c>
      <c r="BS290" s="50">
        <f t="shared" si="95"/>
        <v>0</v>
      </c>
      <c r="BT290" s="50">
        <f t="shared" si="95"/>
        <v>0</v>
      </c>
      <c r="BU290" s="50">
        <f t="shared" si="95"/>
        <v>0</v>
      </c>
      <c r="BV290" s="10">
        <f t="shared" si="95"/>
        <v>0</v>
      </c>
      <c r="BW290" s="50">
        <f t="shared" si="95"/>
        <v>0</v>
      </c>
      <c r="BX290" s="50">
        <f t="shared" si="95"/>
        <v>0</v>
      </c>
      <c r="BY290" s="50">
        <f t="shared" si="95"/>
        <v>0</v>
      </c>
      <c r="BZ290" s="50">
        <f t="shared" si="95"/>
        <v>0</v>
      </c>
      <c r="CA290" s="50">
        <f t="shared" si="95"/>
        <v>0</v>
      </c>
      <c r="CB290" s="50">
        <f t="shared" si="95"/>
        <v>2785.05</v>
      </c>
      <c r="CC290" s="50">
        <f t="shared" si="95"/>
        <v>2785.05</v>
      </c>
      <c r="CD290" s="50">
        <f t="shared" si="95"/>
        <v>0</v>
      </c>
      <c r="CE290" s="50">
        <f t="shared" si="95"/>
        <v>0</v>
      </c>
      <c r="CF290" s="50">
        <f t="shared" si="95"/>
        <v>0</v>
      </c>
      <c r="CG290" s="50">
        <f t="shared" si="95"/>
        <v>0</v>
      </c>
      <c r="CH290" s="50">
        <f t="shared" si="95"/>
        <v>0</v>
      </c>
      <c r="CI290" s="50">
        <f t="shared" si="95"/>
        <v>0</v>
      </c>
      <c r="CJ290" s="50">
        <f t="shared" si="95"/>
        <v>1</v>
      </c>
      <c r="CK290" s="50">
        <f t="shared" si="95"/>
        <v>2668.65</v>
      </c>
      <c r="CL290" s="50">
        <f t="shared" si="95"/>
        <v>2668.65</v>
      </c>
      <c r="CM290" s="47"/>
      <c r="CN290" s="47"/>
      <c r="CO290" s="47"/>
      <c r="CP290" s="47"/>
    </row>
    <row r="291" spans="1:94" s="80" customFormat="1" ht="29.25" customHeight="1">
      <c r="A291" s="54">
        <f>SUM(A290,A285,A248,A242,A208)</f>
        <v>247</v>
      </c>
      <c r="B291" s="55" t="s">
        <v>343</v>
      </c>
      <c r="C291" s="77"/>
      <c r="D291" s="77"/>
      <c r="E291" s="63"/>
      <c r="F291" s="63"/>
      <c r="G291" s="63"/>
      <c r="H291" s="63">
        <f>SUM(H290,H285,H242,H208)</f>
        <v>5547210</v>
      </c>
      <c r="I291" s="54">
        <f>SUM(I290,I285,I248,I242,I208)</f>
        <v>-14384.57</v>
      </c>
      <c r="J291" s="77"/>
      <c r="K291" s="54">
        <f>SUM(K290,K285,K248,K242,K208)</f>
        <v>6266348.4199999981</v>
      </c>
      <c r="L291" s="78"/>
      <c r="M291" s="54">
        <f t="shared" ref="M291:AA291" si="96">SUM(M290,M285,M248,M242,M208)</f>
        <v>33884386.520000003</v>
      </c>
      <c r="N291" s="54">
        <f t="shared" si="96"/>
        <v>16873203.439999998</v>
      </c>
      <c r="O291" s="54">
        <f t="shared" si="96"/>
        <v>9353732.5300000031</v>
      </c>
      <c r="P291" s="54">
        <f t="shared" si="96"/>
        <v>7657450.5499999989</v>
      </c>
      <c r="Q291" s="54">
        <f t="shared" si="96"/>
        <v>32119639.179999992</v>
      </c>
      <c r="R291" s="54">
        <f t="shared" si="96"/>
        <v>32119639.179999992</v>
      </c>
      <c r="S291" s="54">
        <f t="shared" si="96"/>
        <v>0</v>
      </c>
      <c r="T291" s="54">
        <f t="shared" si="96"/>
        <v>0</v>
      </c>
      <c r="U291" s="54">
        <f t="shared" si="96"/>
        <v>0</v>
      </c>
      <c r="V291" s="54">
        <f t="shared" si="96"/>
        <v>0</v>
      </c>
      <c r="W291" s="54">
        <f t="shared" si="96"/>
        <v>0</v>
      </c>
      <c r="X291" s="54">
        <f t="shared" si="96"/>
        <v>6715800</v>
      </c>
      <c r="Y291" s="54">
        <f t="shared" si="96"/>
        <v>-2988.8499999999985</v>
      </c>
      <c r="Z291" s="54">
        <f t="shared" si="96"/>
        <v>8023759.9500000011</v>
      </c>
      <c r="AA291" s="68">
        <f t="shared" si="96"/>
        <v>172059.92000000004</v>
      </c>
      <c r="AB291" s="68">
        <f>SUM(AC291:AG291)</f>
        <v>19.072054024551448</v>
      </c>
      <c r="AC291" s="68">
        <f>SUM(AC290*AA290,AC285*AA285,AC248*AA248,AC242*AA242,AC208*AA208)/AA291</f>
        <v>0.12204994283386858</v>
      </c>
      <c r="AD291" s="68">
        <f>SUM(AD290*AA290,AD285*AA285,AD248*AA248,AD242*AA242,AD208*AA208)/AA291</f>
        <v>4.4094660360181495</v>
      </c>
      <c r="AE291" s="68">
        <f>SUM(AE290*AA290,AE285*AA285,AE242*AA242,AE248*AA248,AE208*AA208)/AA291</f>
        <v>6.5756481753565854</v>
      </c>
      <c r="AF291" s="68">
        <f>SUM(AF290*AA290,AF285*AA285,AF248*AA248,AF242*AA242,AF208*AA208)/AA291</f>
        <v>3.9830100031430913</v>
      </c>
      <c r="AG291" s="68">
        <f>SUM(AG290*AA290,AG285*AA285,AG248*AA248,AG242*AA242,AG208*AA208)/AA291</f>
        <v>3.9818798671997522</v>
      </c>
      <c r="AH291" s="54">
        <f t="shared" ref="AH291:BM291" si="97">SUM(AH290,AH285,AH248,AH242,AH208)</f>
        <v>5</v>
      </c>
      <c r="AI291" s="54">
        <f t="shared" si="97"/>
        <v>5</v>
      </c>
      <c r="AJ291" s="54">
        <f t="shared" si="97"/>
        <v>0</v>
      </c>
      <c r="AK291" s="54">
        <f t="shared" si="97"/>
        <v>9050.35</v>
      </c>
      <c r="AL291" s="54">
        <f t="shared" si="97"/>
        <v>0</v>
      </c>
      <c r="AM291" s="54">
        <f t="shared" si="97"/>
        <v>-2830.06</v>
      </c>
      <c r="AN291" s="54">
        <f t="shared" si="97"/>
        <v>12235282.150000002</v>
      </c>
      <c r="AO291" s="54">
        <f t="shared" si="97"/>
        <v>0</v>
      </c>
      <c r="AP291" s="54">
        <f t="shared" si="97"/>
        <v>-698.61</v>
      </c>
      <c r="AQ291" s="54">
        <f t="shared" si="97"/>
        <v>16132288.170000002</v>
      </c>
      <c r="AR291" s="54">
        <f t="shared" si="97"/>
        <v>354884.37249518896</v>
      </c>
      <c r="AS291" s="54">
        <f t="shared" si="97"/>
        <v>11906192.789999995</v>
      </c>
      <c r="AT291" s="54">
        <f t="shared" si="97"/>
        <v>11775114.27</v>
      </c>
      <c r="AU291" s="54">
        <f t="shared" si="97"/>
        <v>3363609.5700000012</v>
      </c>
      <c r="AV291" s="54">
        <f t="shared" si="97"/>
        <v>354667.90772585664</v>
      </c>
      <c r="AW291" s="54">
        <f t="shared" si="97"/>
        <v>7537699.2400000012</v>
      </c>
      <c r="AX291" s="54">
        <f t="shared" si="97"/>
        <v>7435153.8099999996</v>
      </c>
      <c r="AY291" s="54">
        <f t="shared" si="97"/>
        <v>2026946.5700000005</v>
      </c>
      <c r="AZ291" s="54">
        <f t="shared" si="97"/>
        <v>22228.044999999998</v>
      </c>
      <c r="BA291" s="54">
        <f t="shared" si="97"/>
        <v>36641903.579999998</v>
      </c>
      <c r="BB291" s="54">
        <f t="shared" si="97"/>
        <v>32751969.109999999</v>
      </c>
      <c r="BC291" s="54">
        <f t="shared" si="97"/>
        <v>10490015.010000002</v>
      </c>
      <c r="BD291" s="54">
        <f t="shared" si="97"/>
        <v>3027.9259999999999</v>
      </c>
      <c r="BE291" s="54">
        <f t="shared" si="97"/>
        <v>348997.70999999996</v>
      </c>
      <c r="BF291" s="54">
        <f t="shared" si="97"/>
        <v>317340.78000000003</v>
      </c>
      <c r="BG291" s="54">
        <f t="shared" si="97"/>
        <v>73219.53</v>
      </c>
      <c r="BH291" s="54">
        <f t="shared" si="97"/>
        <v>13364.780151303901</v>
      </c>
      <c r="BI291" s="54">
        <f t="shared" si="97"/>
        <v>1023576.9200000002</v>
      </c>
      <c r="BJ291" s="54">
        <f t="shared" si="97"/>
        <v>951263.21</v>
      </c>
      <c r="BK291" s="54">
        <f t="shared" si="97"/>
        <v>247016.52000000019</v>
      </c>
      <c r="BL291" s="54">
        <f t="shared" si="97"/>
        <v>12528136.080000004</v>
      </c>
      <c r="BM291" s="54">
        <f t="shared" si="97"/>
        <v>12138285.860000001</v>
      </c>
      <c r="BN291" s="54">
        <f t="shared" ref="BN291:CL291" si="98">SUM(BN290,BN285,BN248,BN242,BN208)</f>
        <v>1013191.9999999998</v>
      </c>
      <c r="BO291" s="54">
        <f t="shared" si="98"/>
        <v>0</v>
      </c>
      <c r="BP291" s="54">
        <f t="shared" si="98"/>
        <v>7751430.3399999989</v>
      </c>
      <c r="BQ291" s="54">
        <f t="shared" si="98"/>
        <v>7451193.1399999987</v>
      </c>
      <c r="BR291" s="54">
        <f t="shared" si="98"/>
        <v>586071.00180027983</v>
      </c>
      <c r="BS291" s="54">
        <f t="shared" si="98"/>
        <v>0</v>
      </c>
      <c r="BT291" s="54">
        <f t="shared" si="98"/>
        <v>35925208.563770145</v>
      </c>
      <c r="BU291" s="54">
        <f t="shared" si="98"/>
        <v>36215742.961467981</v>
      </c>
      <c r="BV291" s="54">
        <f t="shared" si="98"/>
        <v>1606404.3500000008</v>
      </c>
      <c r="BW291" s="54">
        <f t="shared" si="98"/>
        <v>0</v>
      </c>
      <c r="BX291" s="54">
        <f t="shared" si="98"/>
        <v>322607.87</v>
      </c>
      <c r="BY291" s="54">
        <f t="shared" si="98"/>
        <v>288702.28000000003</v>
      </c>
      <c r="BZ291" s="54">
        <f t="shared" si="98"/>
        <v>57029.62</v>
      </c>
      <c r="CA291" s="54">
        <f t="shared" si="98"/>
        <v>0</v>
      </c>
      <c r="CB291" s="54">
        <f t="shared" si="98"/>
        <v>1026180.8099999996</v>
      </c>
      <c r="CC291" s="54">
        <f t="shared" si="98"/>
        <v>979085.80999999982</v>
      </c>
      <c r="CD291" s="54">
        <f t="shared" si="98"/>
        <v>82998.477636140728</v>
      </c>
      <c r="CE291" s="54">
        <f t="shared" si="98"/>
        <v>0</v>
      </c>
      <c r="CF291" s="54">
        <f t="shared" si="98"/>
        <v>38</v>
      </c>
      <c r="CG291" s="54">
        <f t="shared" si="98"/>
        <v>38</v>
      </c>
      <c r="CH291" s="54">
        <f t="shared" si="98"/>
        <v>0</v>
      </c>
      <c r="CI291" s="54">
        <f t="shared" si="98"/>
        <v>73937.119999999995</v>
      </c>
      <c r="CJ291" s="54">
        <f t="shared" si="98"/>
        <v>390</v>
      </c>
      <c r="CK291" s="54">
        <f t="shared" si="98"/>
        <v>8640998.9900000002</v>
      </c>
      <c r="CL291" s="54">
        <f t="shared" si="98"/>
        <v>4831638.97</v>
      </c>
      <c r="CM291" s="79"/>
      <c r="CN291" s="79"/>
      <c r="CO291" s="79"/>
      <c r="CP291" s="79"/>
    </row>
    <row r="294" spans="1:94">
      <c r="BT294" s="75"/>
      <c r="BU294" s="75"/>
      <c r="BV294" s="98"/>
    </row>
    <row r="295" spans="1:94">
      <c r="CI295" s="75"/>
    </row>
    <row r="296" spans="1:94">
      <c r="CI296" s="75"/>
    </row>
    <row r="297" spans="1:94">
      <c r="CI297" s="75"/>
    </row>
  </sheetData>
  <mergeCells count="182">
    <mergeCell ref="CJ2:CL2"/>
    <mergeCell ref="CJ3:CL4"/>
    <mergeCell ref="CJ5:CL6"/>
    <mergeCell ref="CJ7:CJ10"/>
    <mergeCell ref="CK7:CK10"/>
    <mergeCell ref="CL7:CL10"/>
    <mergeCell ref="CG7:CG10"/>
    <mergeCell ref="CH7:CH10"/>
    <mergeCell ref="CI7:CI10"/>
    <mergeCell ref="CF5:CI6"/>
    <mergeCell ref="CF3:CI4"/>
    <mergeCell ref="CE8:CE10"/>
    <mergeCell ref="CB6:CE6"/>
    <mergeCell ref="CF2:CI2"/>
    <mergeCell ref="CF7:CF10"/>
    <mergeCell ref="BX8:BX10"/>
    <mergeCell ref="BY8:BY10"/>
    <mergeCell ref="BZ8:BZ10"/>
    <mergeCell ref="CA8:CA10"/>
    <mergeCell ref="CB2:CE2"/>
    <mergeCell ref="CB3:CE3"/>
    <mergeCell ref="CB4:CE4"/>
    <mergeCell ref="CB5:CE5"/>
    <mergeCell ref="CB7:CE7"/>
    <mergeCell ref="BX2:CA2"/>
    <mergeCell ref="BX3:CA3"/>
    <mergeCell ref="BX4:CA4"/>
    <mergeCell ref="BX5:CA5"/>
    <mergeCell ref="BX6:CA6"/>
    <mergeCell ref="BX7:CA7"/>
    <mergeCell ref="CB8:CB10"/>
    <mergeCell ref="CC8:CC10"/>
    <mergeCell ref="CD8:CD10"/>
    <mergeCell ref="BT7:BW7"/>
    <mergeCell ref="BP2:BS2"/>
    <mergeCell ref="BP3:BS3"/>
    <mergeCell ref="BP4:BS4"/>
    <mergeCell ref="BP5:BS5"/>
    <mergeCell ref="BP6:BS6"/>
    <mergeCell ref="BP7:BS7"/>
    <mergeCell ref="BP8:BP10"/>
    <mergeCell ref="BQ8:BQ10"/>
    <mergeCell ref="BR8:BR10"/>
    <mergeCell ref="BS8:BS10"/>
    <mergeCell ref="BT2:BW2"/>
    <mergeCell ref="BT3:BW3"/>
    <mergeCell ref="BT4:BW4"/>
    <mergeCell ref="BT5:BW5"/>
    <mergeCell ref="BT6:BW6"/>
    <mergeCell ref="BT8:BT10"/>
    <mergeCell ref="BU8:BU10"/>
    <mergeCell ref="BV8:BV10"/>
    <mergeCell ref="BW8:BW10"/>
    <mergeCell ref="BL2:BO2"/>
    <mergeCell ref="BL3:BO3"/>
    <mergeCell ref="BL4:BO4"/>
    <mergeCell ref="BL5:BO5"/>
    <mergeCell ref="BL6:BO6"/>
    <mergeCell ref="BL7:BO7"/>
    <mergeCell ref="BL8:BL10"/>
    <mergeCell ref="BM8:BM10"/>
    <mergeCell ref="BN8:BN10"/>
    <mergeCell ref="BO8:BO10"/>
    <mergeCell ref="BH2:BK2"/>
    <mergeCell ref="BH3:BK3"/>
    <mergeCell ref="BH4:BK4"/>
    <mergeCell ref="BH5:BK5"/>
    <mergeCell ref="BH6:BK6"/>
    <mergeCell ref="BH7:BK7"/>
    <mergeCell ref="BH8:BH10"/>
    <mergeCell ref="BI8:BI10"/>
    <mergeCell ref="BJ8:BJ10"/>
    <mergeCell ref="BK8:BK10"/>
    <mergeCell ref="BD2:BG2"/>
    <mergeCell ref="BD3:BG3"/>
    <mergeCell ref="BD4:BG4"/>
    <mergeCell ref="BD5:BG5"/>
    <mergeCell ref="BD6:BG6"/>
    <mergeCell ref="BD7:BG7"/>
    <mergeCell ref="BD8:BD10"/>
    <mergeCell ref="BE8:BE10"/>
    <mergeCell ref="BF8:BF10"/>
    <mergeCell ref="BG8:BG10"/>
    <mergeCell ref="AZ8:AZ10"/>
    <mergeCell ref="AN5:AN10"/>
    <mergeCell ref="AO5:AO10"/>
    <mergeCell ref="AW8:AW10"/>
    <mergeCell ref="AX8:AX10"/>
    <mergeCell ref="AY8:AY10"/>
    <mergeCell ref="AZ2:BC2"/>
    <mergeCell ref="AZ3:BC3"/>
    <mergeCell ref="AZ4:BC4"/>
    <mergeCell ref="AZ5:BC5"/>
    <mergeCell ref="AZ6:BC6"/>
    <mergeCell ref="AZ7:BC7"/>
    <mergeCell ref="BA8:BA10"/>
    <mergeCell ref="AV3:AY3"/>
    <mergeCell ref="AV4:AY4"/>
    <mergeCell ref="AV5:AY5"/>
    <mergeCell ref="BB8:BB10"/>
    <mergeCell ref="BC8:BC10"/>
    <mergeCell ref="AR2:AU2"/>
    <mergeCell ref="AR3:AU3"/>
    <mergeCell ref="AR4:AU4"/>
    <mergeCell ref="AR5:AU5"/>
    <mergeCell ref="AR6:AU6"/>
    <mergeCell ref="AR7:AU7"/>
    <mergeCell ref="AB5:AG5"/>
    <mergeCell ref="AV2:AY2"/>
    <mergeCell ref="AL5:AL10"/>
    <mergeCell ref="AM5:AM10"/>
    <mergeCell ref="AP5:AP10"/>
    <mergeCell ref="AQ5:AQ10"/>
    <mergeCell ref="AL2:AQ2"/>
    <mergeCell ref="AL3:AQ3"/>
    <mergeCell ref="AL4:AQ4"/>
    <mergeCell ref="AR8:AR10"/>
    <mergeCell ref="AS8:AS10"/>
    <mergeCell ref="AT8:AT10"/>
    <mergeCell ref="AU8:AU10"/>
    <mergeCell ref="AV6:AY6"/>
    <mergeCell ref="AV7:AY7"/>
    <mergeCell ref="AV8:AV10"/>
    <mergeCell ref="Q4:Z4"/>
    <mergeCell ref="L5:L10"/>
    <mergeCell ref="M5:M10"/>
    <mergeCell ref="R7:R10"/>
    <mergeCell ref="A1:M1"/>
    <mergeCell ref="AH6:AK6"/>
    <mergeCell ref="AH2:AK2"/>
    <mergeCell ref="AH7:AH10"/>
    <mergeCell ref="AI7:AI10"/>
    <mergeCell ref="AJ7:AJ10"/>
    <mergeCell ref="AK7:AK10"/>
    <mergeCell ref="AB7:AB10"/>
    <mergeCell ref="Q2:Z2"/>
    <mergeCell ref="AB2:AG2"/>
    <mergeCell ref="AB3:AG3"/>
    <mergeCell ref="AH3:AK3"/>
    <mergeCell ref="AH5:AK5"/>
    <mergeCell ref="AH4:AK4"/>
    <mergeCell ref="Z5:Z10"/>
    <mergeCell ref="Q3:Z3"/>
    <mergeCell ref="R5:V6"/>
    <mergeCell ref="S7:S10"/>
    <mergeCell ref="T7:T10"/>
    <mergeCell ref="AB4:AG4"/>
    <mergeCell ref="D5:H5"/>
    <mergeCell ref="C3:F4"/>
    <mergeCell ref="B2:B10"/>
    <mergeCell ref="C2:H2"/>
    <mergeCell ref="I2:P2"/>
    <mergeCell ref="H6:H10"/>
    <mergeCell ref="N5:P5"/>
    <mergeCell ref="N6:N10"/>
    <mergeCell ref="O6:O10"/>
    <mergeCell ref="G3:H4"/>
    <mergeCell ref="I3:P3"/>
    <mergeCell ref="AC11:AG11"/>
    <mergeCell ref="B12:F12"/>
    <mergeCell ref="A2:A10"/>
    <mergeCell ref="I4:P4"/>
    <mergeCell ref="I5:I10"/>
    <mergeCell ref="J5:J10"/>
    <mergeCell ref="K5:K10"/>
    <mergeCell ref="P6:P10"/>
    <mergeCell ref="C5:C10"/>
    <mergeCell ref="AB6:AG6"/>
    <mergeCell ref="W5:W10"/>
    <mergeCell ref="X5:X10"/>
    <mergeCell ref="Y5:Y10"/>
    <mergeCell ref="U7:U10"/>
    <mergeCell ref="V7:V10"/>
    <mergeCell ref="AA2:AA10"/>
    <mergeCell ref="AC8:AG8"/>
    <mergeCell ref="AC9:AE9"/>
    <mergeCell ref="AC10:AG10"/>
    <mergeCell ref="Q5:Q10"/>
    <mergeCell ref="D6:D10"/>
    <mergeCell ref="E6:E10"/>
    <mergeCell ref="F6:F10"/>
    <mergeCell ref="G6:G10"/>
  </mergeCells>
  <hyperlinks>
    <hyperlink ref="AR3" location="Par392" display="Par392"/>
    <hyperlink ref="AV3" location="Par392" display="Par392"/>
    <hyperlink ref="AZ3" location="Par392" display="Par392"/>
    <hyperlink ref="BD3" location="Par392" display="Par392"/>
    <hyperlink ref="BH3" location="Par392" display="Par392"/>
    <hyperlink ref="BL3" location="Par392" display="Par392"/>
    <hyperlink ref="BP3" location="Par392" display="Par392"/>
    <hyperlink ref="BT3" location="Par392" display="Par392"/>
    <hyperlink ref="BX3" location="Par392" display="Par392"/>
    <hyperlink ref="CB3" location="Par392" display="Par392"/>
  </hyperlink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исп. дог. упр. на 01.04.2017г.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2017-02-27T05:44:04Z</cp:lastPrinted>
  <dcterms:created xsi:type="dcterms:W3CDTF">1996-10-08T23:32:33Z</dcterms:created>
  <dcterms:modified xsi:type="dcterms:W3CDTF">2017-02-27T05:49:17Z</dcterms:modified>
</cp:coreProperties>
</file>