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7" activeTab="0"/>
  </bookViews>
  <sheets>
    <sheet name="с 01.07.2013" sheetId="1" r:id="rId1"/>
    <sheet name="частные" sheetId="2" r:id="rId2"/>
    <sheet name="без отопл." sheetId="3" r:id="rId3"/>
    <sheet name="отс. 1 благ." sheetId="4" r:id="rId4"/>
    <sheet name="благ." sheetId="5" r:id="rId5"/>
    <sheet name="благ2" sheetId="6" r:id="rId6"/>
    <sheet name="село" sheetId="7" r:id="rId7"/>
    <sheet name="Виды работ и их периодичность" sheetId="8" r:id="rId8"/>
    <sheet name="на 1 кв.метр" sheetId="9" r:id="rId9"/>
  </sheets>
  <definedNames>
    <definedName name="_xlnm.Print_Area" localSheetId="4">'благ.'!$A$1:$FB$32</definedName>
    <definedName name="_xlnm.Print_Area" localSheetId="5">'благ2'!$A$1:$GD$30</definedName>
    <definedName name="_xlnm.Print_Area" localSheetId="3">'отс. 1 благ.'!$A$1:$GW$31</definedName>
    <definedName name="_xlnm.Print_Area" localSheetId="6">'село'!$A$1:$BX$34</definedName>
  </definedNames>
  <calcPr fullCalcOnLoad="1"/>
</workbook>
</file>

<file path=xl/sharedStrings.xml><?xml version="1.0" encoding="utf-8"?>
<sst xmlns="http://schemas.openxmlformats.org/spreadsheetml/2006/main" count="1713" uniqueCount="447">
  <si>
    <t>9. Участие во всех обследованиях многоквартирного дома, проверках качества и объема предоставленных услуг и выполненных работ.  10. Рассмотрение в течение 30-ти дней жалоб и заявления Заказчика, принятие решений по ним.  11. Учет собственников помещений в многоквартирных домах. Оформление документов по регистрационному учету в миграционной службе района.</t>
  </si>
  <si>
    <r>
      <t xml:space="preserve">1. Предоставление услуг и выполнение работ по управлению общим имуществом. 2. Предоставление услуг и выполнение работ по содержанию общего имущества. 3. Осуществление ремонта общего имущества, на основании Планов работ по текущему ремонту общего имущества многоквартирного дома. 4. Предоставление коммунальных услуг: водоснабжение , водоотведение, теплоснабжение в помещение Заказчика. 5. Оперативного устранения аварий на системах санитарно-технического, инженерного и иного оборудования. 6. Начисление, сбор, распределение и перерасчет платежей за услуги и работы по управлению многоквартирным домом, содержанию и  ремонту общего имущества, оказываемые коммунальные и прочие услуги, арендной платы за использование объектов общего имущества, налоговых платежей. 7. Подготовка смет и технической документации по ремонтным, эксплуатационным работам, и другим видам деятельности, предусмотренным договором управления. 8. Организация работы по выдаче  необходимых справок, иной документации  в пределах своих полномочий. </t>
    </r>
    <r>
      <rPr>
        <sz val="10"/>
        <rFont val="Arial"/>
        <family val="2"/>
      </rPr>
      <t xml:space="preserve"> </t>
    </r>
  </si>
  <si>
    <t>В соответствии с законодательством РФ</t>
  </si>
  <si>
    <t>П.п. 1, 2, 4, 5 - круглосуточно.     П.п. 3, 6, 7, 8, 9, 10, 11 - ежедневно в рабочие дни</t>
  </si>
  <si>
    <t>Примечание: Все вышеперечисленные виды работ и услуг включаются в калькуляцию для каждого многоквартирного дома индивидуально в соответствии с конструктивными особенностями многоквартирного дома и с учетом оборудования многоквартирного дома видами инженерных сетей ( холодного водоснабжение, водоотведение, горячего водонабжения, теплоснабжения, электроснабжение). При формировании планов текущего и капитального ремонта в первую очередь учитывается степень физического износа технического состояния отдельных элементов и систем многоквартирного дома</t>
  </si>
  <si>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</si>
  <si>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</si>
  <si>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</si>
  <si>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</si>
  <si>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дератизация и дезинсекция</t>
  </si>
  <si>
    <r>
      <t>Уборка придомовой территории</t>
    </r>
    <r>
      <rPr>
        <i/>
        <sz val="9"/>
        <rFont val="Arial CYR"/>
        <family val="0"/>
      </rPr>
      <t>(с вывозом смета и листвы)</t>
    </r>
  </si>
  <si>
    <t>Уборка лестничных клеток</t>
  </si>
  <si>
    <t>Расходы по обслуживанию общедомовых приборов учета и регулирования</t>
  </si>
  <si>
    <r>
      <t xml:space="preserve">                               </t>
    </r>
    <r>
      <rPr>
        <b/>
        <sz val="10"/>
        <rFont val="Arial CYR"/>
        <family val="0"/>
      </rPr>
      <t xml:space="preserve">     В С Е Г  О:</t>
    </r>
  </si>
  <si>
    <t>прочие расходы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</si>
  <si>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</si>
  <si>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</si>
  <si>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</si>
  <si>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</si>
  <si>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</si>
  <si>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Вфвоз твёрдых бытовых отходов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</si>
  <si>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</si>
  <si>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</si>
  <si>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</si>
  <si>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</si>
  <si>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</si>
  <si>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 xml:space="preserve">Текущий ремонт </t>
  </si>
  <si>
    <t>Плата за управление,  включая услуги РКЦ</t>
  </si>
  <si>
    <t>проверка наличия тяги вентканалов и дымоходов</t>
  </si>
  <si>
    <t xml:space="preserve">Содная ведомость </t>
  </si>
  <si>
    <t>за 1 кв. м в месяц</t>
  </si>
  <si>
    <t>Клубная, д.4</t>
  </si>
  <si>
    <t>Клубная, д.5</t>
  </si>
  <si>
    <t>Клубная, д.6</t>
  </si>
  <si>
    <t>д.1</t>
  </si>
  <si>
    <t>д.2</t>
  </si>
  <si>
    <t>д.3</t>
  </si>
  <si>
    <t>Дата ввода тарифа</t>
  </si>
  <si>
    <t>01.07.2012 года</t>
  </si>
  <si>
    <t>В С Е Г  О за 1 кв. м в месяц:</t>
  </si>
  <si>
    <t>Площадь кв. м</t>
  </si>
  <si>
    <t>ул. Менжинского</t>
  </si>
  <si>
    <t>д.44</t>
  </si>
  <si>
    <t>д.46</t>
  </si>
  <si>
    <t>д.48</t>
  </si>
  <si>
    <t>д.48а</t>
  </si>
  <si>
    <t>д.50</t>
  </si>
  <si>
    <t>д.52</t>
  </si>
  <si>
    <t>д.54</t>
  </si>
  <si>
    <t>д.56</t>
  </si>
  <si>
    <t>д.58</t>
  </si>
  <si>
    <t>д.62</t>
  </si>
  <si>
    <t>д.64</t>
  </si>
  <si>
    <t>№ п/п</t>
  </si>
  <si>
    <t>Наименование статей расходов</t>
  </si>
  <si>
    <t>ул.Победы</t>
  </si>
  <si>
    <t>д.67а</t>
  </si>
  <si>
    <t>ул.Коммунистическая</t>
  </si>
  <si>
    <t>д.4</t>
  </si>
  <si>
    <t>д.5</t>
  </si>
  <si>
    <t>д.6</t>
  </si>
  <si>
    <t>д.7</t>
  </si>
  <si>
    <t>д.8</t>
  </si>
  <si>
    <t>д.9</t>
  </si>
  <si>
    <t>д.10</t>
  </si>
  <si>
    <t xml:space="preserve">ул. Пирогова </t>
  </si>
  <si>
    <t>д.1а</t>
  </si>
  <si>
    <t>д. 9</t>
  </si>
  <si>
    <t>д.12</t>
  </si>
  <si>
    <t>д.1 5</t>
  </si>
  <si>
    <t>д.14</t>
  </si>
  <si>
    <t>ул. Семашко</t>
  </si>
  <si>
    <t>д.11</t>
  </si>
  <si>
    <t>д.13</t>
  </si>
  <si>
    <t>д.15</t>
  </si>
  <si>
    <t>д.16</t>
  </si>
  <si>
    <t>д.17</t>
  </si>
  <si>
    <t>д.19</t>
  </si>
  <si>
    <t>д.18</t>
  </si>
  <si>
    <t>д.20</t>
  </si>
  <si>
    <t>ул. Комарова</t>
  </si>
  <si>
    <t>ул.З. Зубрицкой</t>
  </si>
  <si>
    <t>д.26а</t>
  </si>
  <si>
    <t>ул.Луначарского</t>
  </si>
  <si>
    <t>ул.Спортивная</t>
  </si>
  <si>
    <t>ул.Энгельса</t>
  </si>
  <si>
    <t>д.Поляна</t>
  </si>
  <si>
    <t>д.69</t>
  </si>
  <si>
    <t>ул.Чапаева</t>
  </si>
  <si>
    <t>д.27</t>
  </si>
  <si>
    <t>д.25</t>
  </si>
  <si>
    <t>д.31</t>
  </si>
  <si>
    <t>д.22</t>
  </si>
  <si>
    <t>д.23</t>
  </si>
  <si>
    <t>д.24</t>
  </si>
  <si>
    <t>д.26</t>
  </si>
  <si>
    <t>ул. Кирова</t>
  </si>
  <si>
    <t>ул.Советская</t>
  </si>
  <si>
    <t>ул.Клубная</t>
  </si>
  <si>
    <t>ул.Р.Люкскмбург, д.2</t>
  </si>
  <si>
    <t>ул.Патова</t>
  </si>
  <si>
    <t xml:space="preserve"> ул.Октябрьская, д.2</t>
  </si>
  <si>
    <t>ул.Северная</t>
  </si>
  <si>
    <t>д.3а</t>
  </si>
  <si>
    <t>д.4а</t>
  </si>
  <si>
    <t>д.4б</t>
  </si>
  <si>
    <t>д.70</t>
  </si>
  <si>
    <t>д.25а</t>
  </si>
  <si>
    <t>д.68</t>
  </si>
  <si>
    <t>д.66</t>
  </si>
  <si>
    <t>д.65</t>
  </si>
  <si>
    <t>д.63</t>
  </si>
  <si>
    <t>д.61</t>
  </si>
  <si>
    <t>д.42</t>
  </si>
  <si>
    <t>д.67</t>
  </si>
  <si>
    <t>4.1.</t>
  </si>
  <si>
    <t>4.2.</t>
  </si>
  <si>
    <t>4.3.</t>
  </si>
  <si>
    <t>д.21</t>
  </si>
  <si>
    <t>д.28</t>
  </si>
  <si>
    <t>д.30</t>
  </si>
  <si>
    <t>д.33</t>
  </si>
  <si>
    <t>д.36</t>
  </si>
  <si>
    <t>д.28а</t>
  </si>
  <si>
    <t>д.29</t>
  </si>
  <si>
    <t>д.32</t>
  </si>
  <si>
    <t>д.34</t>
  </si>
  <si>
    <t>д.35</t>
  </si>
  <si>
    <t>д.38</t>
  </si>
  <si>
    <t>д.40</t>
  </si>
  <si>
    <t>Шишкина, д.4</t>
  </si>
  <si>
    <t>д.41</t>
  </si>
  <si>
    <t>Всего</t>
  </si>
  <si>
    <t>ул. Коммунистическая</t>
  </si>
  <si>
    <t>пр. Машиностроителей</t>
  </si>
  <si>
    <t>ул.Октябрьская, д.2</t>
  </si>
  <si>
    <t>ул.Патова, д.12</t>
  </si>
  <si>
    <t>Советская, д.31</t>
  </si>
  <si>
    <t>ул.Сосновая</t>
  </si>
  <si>
    <t>д.31.</t>
  </si>
  <si>
    <t>ул.Шишкина, д.4</t>
  </si>
  <si>
    <t>Юбилейный пр.</t>
  </si>
  <si>
    <t>Капитальный ремонт</t>
  </si>
  <si>
    <t>ул.З.Зубрицкой</t>
  </si>
  <si>
    <t>ул.Комарова</t>
  </si>
  <si>
    <t>ул.Пирогова</t>
  </si>
  <si>
    <t xml:space="preserve"> ул. Семашко</t>
  </si>
  <si>
    <t>ВСЕГО</t>
  </si>
  <si>
    <t xml:space="preserve">                                      </t>
  </si>
  <si>
    <t>ул. Чапаева</t>
  </si>
  <si>
    <t>Коммунистическая, д.8</t>
  </si>
  <si>
    <t>Красноармейская, д.5</t>
  </si>
  <si>
    <t>Патова, д.10</t>
  </si>
  <si>
    <t>ул. Победы</t>
  </si>
  <si>
    <t>ул.Труфанова</t>
  </si>
  <si>
    <t>Спортивная</t>
  </si>
  <si>
    <t>д.8а</t>
  </si>
  <si>
    <t>д.8б</t>
  </si>
  <si>
    <t xml:space="preserve"> д.1а</t>
  </si>
  <si>
    <t xml:space="preserve"> д.9</t>
  </si>
  <si>
    <t xml:space="preserve"> д.14</t>
  </si>
  <si>
    <t>Р.Люксембург, д2</t>
  </si>
  <si>
    <t>ул. Северная</t>
  </si>
  <si>
    <t>Энгельса, д.2</t>
  </si>
  <si>
    <t>ул.Энгельса, д.6</t>
  </si>
  <si>
    <t xml:space="preserve">8 Марта, д.14 </t>
  </si>
  <si>
    <t>ул. Белинского</t>
  </si>
  <si>
    <t>Блюхера, д.1</t>
  </si>
  <si>
    <t>ул.Володарского</t>
  </si>
  <si>
    <t xml:space="preserve">Герцена, д.42 </t>
  </si>
  <si>
    <t xml:space="preserve">Гоголя, 3 </t>
  </si>
  <si>
    <t>Дорожный переулок, д.1</t>
  </si>
  <si>
    <t>ул.Зелёная</t>
  </si>
  <si>
    <t xml:space="preserve">ул. Клубная </t>
  </si>
  <si>
    <t>Космонавтов, д.9</t>
  </si>
  <si>
    <t>ул.Ленина</t>
  </si>
  <si>
    <t>Некрасова, д.11</t>
  </si>
  <si>
    <t>ул.Первомайская</t>
  </si>
  <si>
    <t xml:space="preserve"> д.12</t>
  </si>
  <si>
    <t>Профсоюзная, д.8</t>
  </si>
  <si>
    <t>ул. Садовая</t>
  </si>
  <si>
    <t>д.23а</t>
  </si>
  <si>
    <t>д.1б</t>
  </si>
  <si>
    <t>д.37</t>
  </si>
  <si>
    <t>д.39</t>
  </si>
  <si>
    <t>д.45</t>
  </si>
  <si>
    <t>д.47</t>
  </si>
  <si>
    <t>д.49</t>
  </si>
  <si>
    <t>Шлыкова, д.11</t>
  </si>
  <si>
    <t>Энгельса, д.23</t>
  </si>
  <si>
    <t>Лесная, д.8</t>
  </si>
  <si>
    <t>Герцена, д.8</t>
  </si>
  <si>
    <t>Д.Бедного, д.9</t>
  </si>
  <si>
    <t>Карбышева, д.8</t>
  </si>
  <si>
    <t>Клубная, д.22</t>
  </si>
  <si>
    <t xml:space="preserve"> д.6</t>
  </si>
  <si>
    <t>ул. Некрасова</t>
  </si>
  <si>
    <t xml:space="preserve"> д.25</t>
  </si>
  <si>
    <t>ул. Северная, д.2</t>
  </si>
  <si>
    <t>ул. Садовая, д.2</t>
  </si>
  <si>
    <t>Пирогова</t>
  </si>
  <si>
    <t>Вокзальная, д.29</t>
  </si>
  <si>
    <t>Кольцова, д.6</t>
  </si>
  <si>
    <t>Ленина, д.35</t>
  </si>
  <si>
    <t>Новая, д.2</t>
  </si>
  <si>
    <t>Октябрьская, д.3а</t>
  </si>
  <si>
    <t>ул. Пионерская</t>
  </si>
  <si>
    <t>Рабочая, д.34</t>
  </si>
  <si>
    <t>ул.Чкалова, д.3</t>
  </si>
  <si>
    <t>Энгельса, д.8</t>
  </si>
  <si>
    <t>ул.Республикан-ская, д.12</t>
  </si>
  <si>
    <t>ВСЕГО по группе домов</t>
  </si>
  <si>
    <t>д.115</t>
  </si>
  <si>
    <t>Вокзальная, д.28</t>
  </si>
  <si>
    <t>Красноармейская, д.41</t>
  </si>
  <si>
    <t>Октябрьская, д.36</t>
  </si>
  <si>
    <t xml:space="preserve">Сводная ведомость </t>
  </si>
  <si>
    <t>тарифов по содержанию и ремонту общего имущества индивидуального жилищного фонда, при наличии отопления и отсутствии одного или нескольких видов благоустройств с 01.07.2012 года</t>
  </si>
  <si>
    <t>8(48534) 2 48 91 Праздникова Л.А.</t>
  </si>
  <si>
    <t>тарифов по содержанию и ремонту общего имущества многоквартирных домов при отсутствии отопления(центрального или газового) и одного или нескольких видов благоустройств с 01.07.2012 года</t>
  </si>
  <si>
    <t>Железнодо-рожная, д.8</t>
  </si>
  <si>
    <t>8 (4852) 2 48 91 Праздникова Л.А.</t>
  </si>
  <si>
    <t>Итого по странице</t>
  </si>
  <si>
    <t>Всего по группе</t>
  </si>
  <si>
    <t>8 (48534) 2 48 91 Праздникова Людмила Александровна</t>
  </si>
  <si>
    <t>Великосельское сельское поселение</t>
  </si>
  <si>
    <t>Митинское с/п</t>
  </si>
  <si>
    <t>Шопшинское с/п</t>
  </si>
  <si>
    <t>с.Великое</t>
  </si>
  <si>
    <t>п.Новый</t>
  </si>
  <si>
    <t>Сосновый бор, д.1</t>
  </si>
  <si>
    <t>с Плещеево</t>
  </si>
  <si>
    <t>с. Стогинское</t>
  </si>
  <si>
    <t>ОКУ - 3</t>
  </si>
  <si>
    <t xml:space="preserve">ул.1-я Красная, д.23 </t>
  </si>
  <si>
    <t>Советская, д.15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</si>
  <si>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</si>
  <si>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</si>
  <si>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</si>
  <si>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</si>
  <si>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</si>
  <si>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Урицкого, д.26</t>
  </si>
  <si>
    <t>Урицкого, д.30а</t>
  </si>
  <si>
    <t>Клубная, д.1</t>
  </si>
  <si>
    <t>Клубная, д.2</t>
  </si>
  <si>
    <t>Клубная, д.3</t>
  </si>
  <si>
    <t>Центральная,  д.2</t>
  </si>
  <si>
    <t>Центральная,  д.4</t>
  </si>
  <si>
    <t>Центральная,  д.6</t>
  </si>
  <si>
    <t>Центральная, д.1</t>
  </si>
  <si>
    <t>Центральная, д.3</t>
  </si>
  <si>
    <t>01.10.2012 года</t>
  </si>
  <si>
    <t>01.01.2012 года</t>
  </si>
  <si>
    <t xml:space="preserve">           Директор:</t>
  </si>
  <si>
    <t>С.В.Фролов</t>
  </si>
  <si>
    <t xml:space="preserve">           Экономист:</t>
  </si>
  <si>
    <t>Л.А.Праздникова</t>
  </si>
  <si>
    <t>с.Шопша</t>
  </si>
  <si>
    <t>С.Ильинкое-Урусово</t>
  </si>
  <si>
    <t>д.Шалаево</t>
  </si>
  <si>
    <t>ул. Молодёжная</t>
  </si>
  <si>
    <t>ул.Старосельская</t>
  </si>
  <si>
    <t>ул.Строителей</t>
  </si>
  <si>
    <t>ул.Центральная</t>
  </si>
  <si>
    <t>ул.Мира</t>
  </si>
  <si>
    <t>д.15а</t>
  </si>
  <si>
    <t>Дата ввода</t>
  </si>
  <si>
    <t>01.10.2012 г.</t>
  </si>
  <si>
    <t>отопл.</t>
  </si>
  <si>
    <t>ОТЧЕТНАЯ   КАЛЬКУЛЯЦИЯ   СЕБЕСТОИМОСТИ</t>
  </si>
  <si>
    <t>СОДЕРЖАНИЯ   И  РЕМОНТА  ЖИЛИШНОГО  ФОНДА</t>
  </si>
  <si>
    <t>ПОКАЗАТЕЛИ</t>
  </si>
  <si>
    <t>Код строки</t>
  </si>
  <si>
    <t>По отчету за соответсвующий период прошлого года</t>
  </si>
  <si>
    <t xml:space="preserve">Фактически с начала года </t>
  </si>
  <si>
    <t>9 мес 2008</t>
  </si>
  <si>
    <t>9 м 2009</t>
  </si>
  <si>
    <t>1     НАТУРАЛЬНЫЕ ПОКАЗАТЕЛИ (тыс.м 2)</t>
  </si>
  <si>
    <t xml:space="preserve">жилсер </t>
  </si>
  <si>
    <t>корнев</t>
  </si>
  <si>
    <t>итого</t>
  </si>
  <si>
    <t>Среднеэксплуатимая приведенная  общая площадь жилых  помещений ( жилья)</t>
  </si>
  <si>
    <t>в том числе начисляется</t>
  </si>
  <si>
    <t>Кир.1</t>
  </si>
  <si>
    <t>Кир 10</t>
  </si>
  <si>
    <t>Комар.3</t>
  </si>
  <si>
    <t>Машин. 5</t>
  </si>
  <si>
    <t>Менж.44</t>
  </si>
  <si>
    <t>менж.62</t>
  </si>
  <si>
    <t>Патова 12</t>
  </si>
  <si>
    <t>Октяб., д.2</t>
  </si>
  <si>
    <t>Сем.13</t>
  </si>
  <si>
    <t>Спорт.13</t>
  </si>
  <si>
    <t>Сов.31</t>
  </si>
  <si>
    <t>Юбил.7</t>
  </si>
  <si>
    <t>Чап.25</t>
  </si>
  <si>
    <t>начисляется</t>
  </si>
  <si>
    <t>не начисляется</t>
  </si>
  <si>
    <t>Среднеэксплуатируемая площадь нежилых помещений</t>
  </si>
  <si>
    <t xml:space="preserve">в т. ч. </t>
  </si>
  <si>
    <t>2. ПОЛНАЯ СЕБЕСТОИМОСТЬ СОДЕРЖАНИЯ И РЕМОНТА ЖИЛОГО ФОНДА (тыс.руб.)</t>
  </si>
  <si>
    <t xml:space="preserve"> Яррег.</t>
  </si>
  <si>
    <t>ЧП Шевелева</t>
  </si>
  <si>
    <t>Ремонт конструктивных элементов жилых зданий- всего</t>
  </si>
  <si>
    <t>Атрус</t>
  </si>
  <si>
    <t>в том числе</t>
  </si>
  <si>
    <t>Шарова</t>
  </si>
  <si>
    <t>оплата труда рабочих, выполняющих               ремонт конструктивных элементов жилых зданий</t>
  </si>
  <si>
    <t>Элен</t>
  </si>
  <si>
    <t>Занят.</t>
  </si>
  <si>
    <t>отчисления на социальные нужды</t>
  </si>
  <si>
    <t>СЗ</t>
  </si>
  <si>
    <t>материалы</t>
  </si>
  <si>
    <t>УФАКОН</t>
  </si>
  <si>
    <t>прочие прямые расходы по ремонту  конструктивных элементов зданий</t>
  </si>
  <si>
    <t>Адм.МР</t>
  </si>
  <si>
    <t>Геопр.</t>
  </si>
  <si>
    <t>Ремонт и обслуживание внутридомового инженерного оборудования- всего</t>
  </si>
  <si>
    <t>Геометр</t>
  </si>
  <si>
    <t>Восх</t>
  </si>
  <si>
    <t>оплата труда рабочих, выполняющих   ремонт и обслуживание внутридомового оборудования</t>
  </si>
  <si>
    <t>Автошк</t>
  </si>
  <si>
    <t>Жилсер.</t>
  </si>
  <si>
    <t>Ветер</t>
  </si>
  <si>
    <t>прочие прямые расходы по ремонту   и обслуживанию внутридомового инженерного оборудования</t>
  </si>
  <si>
    <t>Зем.кад. Пал</t>
  </si>
  <si>
    <t>Благоустройство и обеспечение санитарного состояния жилых зданий и придомовых территорий- всего</t>
  </si>
  <si>
    <t>СЗЗ</t>
  </si>
  <si>
    <t>Мол.Центр</t>
  </si>
  <si>
    <t xml:space="preserve">оплата труда рабочих,  занятых  благоустройством и  обслуживанием  </t>
  </si>
  <si>
    <t>СЕО</t>
  </si>
  <si>
    <t>Спорт. Шк.</t>
  </si>
  <si>
    <t>библ.</t>
  </si>
  <si>
    <t>электроэнергия</t>
  </si>
  <si>
    <t>общ. Слеп.</t>
  </si>
  <si>
    <t>услуги сторонних организаций</t>
  </si>
  <si>
    <t>ЧП Попов</t>
  </si>
  <si>
    <t>прочие расходы по  обеспечению санитарного состояния жилых зданий и придомовых территорий- всего</t>
  </si>
  <si>
    <t>ЧП Болот.</t>
  </si>
  <si>
    <t>Ремонтный фонд (капитальный ремонт жилья)</t>
  </si>
  <si>
    <t>Рыболов</t>
  </si>
  <si>
    <t>Прочие прямые затраты</t>
  </si>
  <si>
    <t>Сберк</t>
  </si>
  <si>
    <t>Лотос</t>
  </si>
  <si>
    <t>оплата работ службы"заказчика" ( управляющей компании)</t>
  </si>
  <si>
    <t>Ямск. Слоб</t>
  </si>
  <si>
    <t>отчисление на страхование имущества</t>
  </si>
  <si>
    <t>Ассоц.Ямск.</t>
  </si>
  <si>
    <t>другие расходы</t>
  </si>
  <si>
    <t>Мол. Центр</t>
  </si>
  <si>
    <t>ООО Инфоц.</t>
  </si>
  <si>
    <t>Общеэксплуатируемые расходы</t>
  </si>
  <si>
    <t>Нотариус</t>
  </si>
  <si>
    <t>парикм.</t>
  </si>
  <si>
    <t>ИТОГО расходов по эксплуатации</t>
  </si>
  <si>
    <t>Яртел.</t>
  </si>
  <si>
    <t>Гор. Посел.</t>
  </si>
  <si>
    <t>(ст.300+400+500+600+700+800)</t>
  </si>
  <si>
    <t>магазины</t>
  </si>
  <si>
    <t>Внеэксплуатационные расходы</t>
  </si>
  <si>
    <t>Беляков</t>
  </si>
  <si>
    <t>Всего расходов по полной себестоимости (ст.1000+1100)</t>
  </si>
  <si>
    <t>Себестоимость содержания и ремонта 1 м2 общей площади жилья</t>
  </si>
  <si>
    <t xml:space="preserve">Себестоимость содержания и ремонта 1 м2  нежилой  площади </t>
  </si>
  <si>
    <t>Всего доходов</t>
  </si>
  <si>
    <t>в том числе от населения</t>
  </si>
  <si>
    <t xml:space="preserve">справочно ЭОТ </t>
  </si>
  <si>
    <t>тариф для населения</t>
  </si>
  <si>
    <t>Руководитель организации</t>
  </si>
  <si>
    <t>Главный бухгалтер</t>
  </si>
  <si>
    <t>Н.В.Лаврентьева</t>
  </si>
  <si>
    <t xml:space="preserve"> по ООО "Управляющая жилищная компания"</t>
  </si>
  <si>
    <t>Вид работ</t>
  </si>
  <si>
    <t>Техническое обслуживание внутридомовых инженерных сетей и оборудования</t>
  </si>
  <si>
    <t>Водопровод и канализация</t>
  </si>
  <si>
    <t>Горячее водоснабжение</t>
  </si>
  <si>
    <t>Отопление</t>
  </si>
  <si>
    <t>Электросети</t>
  </si>
  <si>
    <t>Газовое оборудование</t>
  </si>
  <si>
    <t>Содержание общедомового хозяйства</t>
  </si>
  <si>
    <t>Проверка наличие тяги вентканалов и газоходов</t>
  </si>
  <si>
    <t>Уборка придомовой территории с вывозом смета и листвы</t>
  </si>
  <si>
    <t>Уборка лестных клеток</t>
  </si>
  <si>
    <t>Управление МКД</t>
  </si>
  <si>
    <t>Обслуживание общедомовых приборов учета и регулирования</t>
  </si>
  <si>
    <t>Текущий ремонт</t>
  </si>
  <si>
    <t>Содержание работы (услуги)</t>
  </si>
  <si>
    <t>Периодичность выполнения</t>
  </si>
  <si>
    <t>Результаты выполнения работы (оказания услуги)</t>
  </si>
  <si>
    <t>Гарантийный срок</t>
  </si>
  <si>
    <t>В жилых и подсобных помещениях квартир работы выполняются нанимателями, арендаторами, собственниками жилых помещений.</t>
  </si>
  <si>
    <t>Осмотр ситемы горячего водоснабжения. Устранение незначительных неисправностей в системах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 и др.)</t>
  </si>
  <si>
    <t>1. Осмотр систем водоснабжения, канализации. 2.Устранение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регулировка смывных бачков, крепление санитарно-технических приборов, прочистка сифонов, притирка пробочных кранов в смесителях, набивка сальников, смена поплавка-шара, замена резиновых прокладок у колокола и шарового клапана, установка ограничителей - дроссельных шайб, очистка бачка от известковых отложений, прочистка системы внутренней канализации, проверка исправности канализационных вытяжек. и др.).</t>
  </si>
  <si>
    <t>1. 1 раз в год.          2. По мере необходимости.</t>
  </si>
  <si>
    <t xml:space="preserve">1. Осмотр системы отопления. 2. Устранение незначительных неисправностей в системах отопления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 и др.). 3. Консервация системы центрального отопления. 4. Промывка, опрессовка и регулировка и  системы центрального отопления.
</t>
  </si>
  <si>
    <t>1. 1 раз в год.          2. По мере необходимости.     3. 1 раз в год.         4. 1 раз в год</t>
  </si>
  <si>
    <t>1. Осмотр общедомовых электрических сетей, ВРУ и этажных щитков с подтяжкой контактных соединений и проверкой надежности заземляющих контактов и соединений. 2. Устранение незначительных неисправностей электротехнических устройств (смена и ремонт штепсельных розеток и выключателей, мелкий ремонт электропроводки, проверка заземления оболочки электрокабеля, замеры сопротивления изоляции проводов. и др.)</t>
  </si>
  <si>
    <t>Обслуживание газораспределительных сетей (проверка на плотность фланцевых резьбовых соединений и сварных стыков на газопроводе, проверка герметичности внутреннего газопровода и газового оборудования, смазка газовых кранов)</t>
  </si>
  <si>
    <t>1 раз в 3 года</t>
  </si>
  <si>
    <t xml:space="preserve">Дератизация </t>
  </si>
  <si>
    <t>Выполнение санитарно-профилактических мероприятий</t>
  </si>
  <si>
    <t>2 раза в год</t>
  </si>
  <si>
    <t>1. Проверка наличия тяги в дымовентиляционных каналах и газоходах. 2. Прочистка дымовентиляционных каналов.</t>
  </si>
  <si>
    <t>1. При железобетонных каналах 1 раз в год, при кирпичных 1 раз в квартал.               2. по мере необходимости</t>
  </si>
  <si>
    <t>Уборка от мусора и очистка от снега придомовой территории</t>
  </si>
  <si>
    <t>Ежедневно</t>
  </si>
  <si>
    <t>Вывоз твердых бытовых отходов</t>
  </si>
  <si>
    <t>Вывоз твердых бытовых отходов с контейнерных площадок</t>
  </si>
  <si>
    <t>В соответствии с графиком</t>
  </si>
  <si>
    <t>Влажная уборка лестных клеток</t>
  </si>
  <si>
    <t>2 раза в неделю</t>
  </si>
  <si>
    <t>1. Проверка исправности узла учета с проведением необходимых регламентных работ( промывка, очистка, установка манометров на "ноль"). 2. Снятие показаний. 3. Прохождение Госповерки (за счет средств заказчика). 4. Подготовка теплового узла к работе в отопительный период с оформлением акта допуска.</t>
  </si>
  <si>
    <t>1. Три раза в месяц. 2. 1 раз в месяц.    3. В соответствии с паспортом прибора. 4. 1 раз в год</t>
  </si>
  <si>
    <t xml:space="preserve">Выезд (выход) специалистов на место после получения сообщения от диспетчеров или от граждан;
обеспечение безопасности граждан;
принятие мер по немедленной локализации аварии;
проведение необходимых ремонтных работ, исключающих повторение аварии.
</t>
  </si>
  <si>
    <t>Немедленно</t>
  </si>
  <si>
    <t>В соответсвии с планом утвержденным общим собранием собственников помещений в МКД</t>
  </si>
  <si>
    <t>В сроки утвержденные на общем собрании собственников помещений в МКД</t>
  </si>
  <si>
    <t>2 года</t>
  </si>
  <si>
    <t>Нет</t>
  </si>
  <si>
    <t xml:space="preserve">Бесперебойная работа системы горячего водоснабжения. Отсутсвие утечек в системе горячего водоснабжения. </t>
  </si>
  <si>
    <t>Бесперебойная работа систем водоснабжения и водоотведения. Отсутсвие утечек в системе водоснабжения. Отсутствие течей и засоров канализации.</t>
  </si>
  <si>
    <t>Бесперебойная работа системы отопления в отопительный период. Отсутсвие утечек в системе отопления.  Обеспечение нормативной температуры в помещениях МКД</t>
  </si>
  <si>
    <t>Бесперебойная работа системы электроснабжения. Исправня работа электропиборов и электрооборудова- ния.</t>
  </si>
  <si>
    <t>1 год</t>
  </si>
  <si>
    <t>3 года</t>
  </si>
  <si>
    <t>Отсутствие грызунов и насекомых</t>
  </si>
  <si>
    <t>Наличие тяги и исправное состояние вентиляционных каналов и газоходов</t>
  </si>
  <si>
    <t>Чистые контейнерные площадки</t>
  </si>
  <si>
    <t>В летний период чистая придомовая территорие. В зимний период расчищеные проходы и проеды на придомовой территории</t>
  </si>
  <si>
    <t>Чистые лестничные клетки, отсутствие грязи и пыли.</t>
  </si>
  <si>
    <t xml:space="preserve">Исправная работа приборов учета, своевременное списание показаний, экономия энергоресурсов. </t>
  </si>
  <si>
    <t>Устранение аварийной ситуациии</t>
  </si>
  <si>
    <t xml:space="preserve">Виды работ и периодичность их выполнения в соответствии с калькуляцией. </t>
  </si>
  <si>
    <t>Поддержание МКД и общего имущества в исправном функциональном состоянии. Проведение мероприятий по энергоэффективности.</t>
  </si>
  <si>
    <t>В соответствии с паспортом прибора</t>
  </si>
  <si>
    <t>Достижение целей по управлению многоквартирным домом. Благоприятное функионирование МКД</t>
  </si>
  <si>
    <t>Стоимость</t>
  </si>
  <si>
    <t>Стоимость работ в м-ц за 1 кв. м с НДС, в руб.и коп.</t>
  </si>
  <si>
    <t>Вывоз твёрдых бытовых отходов</t>
  </si>
  <si>
    <r>
      <t>Уборка придомовой территории</t>
    </r>
    <r>
      <rPr>
        <i/>
        <sz val="12"/>
        <rFont val="Arial CYR"/>
        <family val="0"/>
      </rPr>
      <t>(с вывозом смета и листвы)</t>
    </r>
  </si>
  <si>
    <t>Плата за управление</t>
  </si>
  <si>
    <r>
      <t xml:space="preserve">                               </t>
    </r>
    <r>
      <rPr>
        <b/>
        <sz val="14"/>
        <rFont val="Arial CYR"/>
        <family val="0"/>
      </rPr>
      <t xml:space="preserve">     В С Е Г  О:</t>
    </r>
  </si>
  <si>
    <t>тарифов по содержанию и ремонту общего имущества многоквартирных домов не имеющих 1 из благоустройств с 01.07.2012 по 31.06.2013</t>
  </si>
  <si>
    <t>тарифов по содержанию и ремонту общего имущества многоквартирных домов, имеющих все виды благоустройства (отопление центральное или газовое) с 01.07.2012 по 31.06.2013</t>
  </si>
  <si>
    <t>тарифов по содержанию и ремонту общего имущества многоквартирных домов с 01.07.2012 года по 31.06.2013</t>
  </si>
  <si>
    <t>тарифов по содержанию и ремонту общего имущества многоквартирных домов в разрезе сельских поселений с 01.07.2012 по 31.06.2013</t>
  </si>
  <si>
    <t>работ (услуг) по содержанию и ремонту общего имущества многоквартирных домов на 2013 - 2014 год с 01.07.2013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</si>
</sst>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  <numFmt numFmtId="183" formatCode="_(* #,##0.0_);_(* \(#,##0.0\);_(* &quot;-&quot;??_);_(@_)"/>
    <numFmt numFmtId="184" formatCode="_(* #,##0_);_(* \(#,##0\);_(* &quot;-&quot;??_);_(@_)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#,##0.0"/>
  </numFmts>
  <fonts count="2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9.5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i/>
      <sz val="13"/>
      <name val="Arial CYR"/>
      <family val="0"/>
    </font>
    <font>
      <sz val="12"/>
      <name val="Arial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83" fontId="3" fillId="2" borderId="1" xfId="18" applyNumberFormat="1" applyFont="1" applyFill="1" applyBorder="1" applyAlignment="1">
      <alignment horizontal="center"/>
    </xf>
    <xf numFmtId="183" fontId="3" fillId="0" borderId="1" xfId="18" applyNumberFormat="1" applyFont="1" applyFill="1" applyBorder="1" applyAlignment="1">
      <alignment horizontal="center"/>
    </xf>
    <xf numFmtId="181" fontId="3" fillId="2" borderId="1" xfId="0" applyNumberFormat="1" applyFont="1" applyFill="1" applyBorder="1" applyAlignment="1">
      <alignment/>
    </xf>
    <xf numFmtId="183" fontId="3" fillId="2" borderId="1" xfId="18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181" fontId="4" fillId="2" borderId="1" xfId="0" applyNumberFormat="1" applyFont="1" applyFill="1" applyBorder="1" applyAlignment="1">
      <alignment horizontal="center"/>
    </xf>
    <xf numFmtId="181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83" fontId="9" fillId="0" borderId="1" xfId="0" applyNumberFormat="1" applyFont="1" applyBorder="1" applyAlignment="1">
      <alignment horizontal="center"/>
    </xf>
    <xf numFmtId="171" fontId="6" fillId="2" borderId="1" xfId="18" applyFont="1" applyFill="1" applyBorder="1" applyAlignment="1">
      <alignment horizontal="center"/>
    </xf>
    <xf numFmtId="171" fontId="4" fillId="2" borderId="1" xfId="18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83" fontId="3" fillId="0" borderId="1" xfId="18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2" fontId="3" fillId="2" borderId="1" xfId="0" applyNumberFormat="1" applyFont="1" applyFill="1" applyBorder="1" applyAlignment="1">
      <alignment/>
    </xf>
    <xf numFmtId="1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wrapText="1"/>
    </xf>
    <xf numFmtId="183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86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181" fontId="9" fillId="2" borderId="1" xfId="0" applyNumberFormat="1" applyFont="1" applyFill="1" applyBorder="1" applyAlignment="1">
      <alignment/>
    </xf>
    <xf numFmtId="183" fontId="9" fillId="2" borderId="1" xfId="0" applyNumberFormat="1" applyFont="1" applyFill="1" applyBorder="1" applyAlignment="1">
      <alignment/>
    </xf>
    <xf numFmtId="171" fontId="6" fillId="0" borderId="1" xfId="18" applyFont="1" applyFill="1" applyBorder="1" applyAlignment="1">
      <alignment horizontal="center"/>
    </xf>
    <xf numFmtId="171" fontId="4" fillId="0" borderId="1" xfId="18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 wrapText="1"/>
    </xf>
    <xf numFmtId="183" fontId="3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2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1" fontId="6" fillId="0" borderId="3" xfId="18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71" fontId="4" fillId="0" borderId="3" xfId="18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83" fontId="3" fillId="0" borderId="3" xfId="0" applyNumberFormat="1" applyFont="1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/>
    </xf>
    <xf numFmtId="183" fontId="9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3" fontId="9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81" fontId="8" fillId="0" borderId="1" xfId="0" applyNumberFormat="1" applyFont="1" applyFill="1" applyBorder="1" applyAlignment="1">
      <alignment horizontal="center"/>
    </xf>
    <xf numFmtId="183" fontId="15" fillId="0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5" fillId="0" borderId="0" xfId="0" applyFont="1" applyAlignment="1">
      <alignment/>
    </xf>
    <xf numFmtId="181" fontId="8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/>
    </xf>
    <xf numFmtId="181" fontId="8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183" fontId="14" fillId="2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86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81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181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184" fontId="3" fillId="2" borderId="1" xfId="0" applyNumberFormat="1" applyFont="1" applyFill="1" applyBorder="1" applyAlignment="1">
      <alignment horizontal="center" wrapText="1"/>
    </xf>
    <xf numFmtId="183" fontId="0" fillId="2" borderId="1" xfId="0" applyNumberForma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171" fontId="4" fillId="2" borderId="1" xfId="18" applyFont="1" applyFill="1" applyBorder="1" applyAlignment="1">
      <alignment/>
    </xf>
    <xf numFmtId="185" fontId="0" fillId="2" borderId="0" xfId="0" applyNumberFormat="1" applyFill="1" applyAlignment="1">
      <alignment/>
    </xf>
    <xf numFmtId="183" fontId="9" fillId="2" borderId="5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184" fontId="3" fillId="2" borderId="1" xfId="18" applyNumberFormat="1" applyFont="1" applyFill="1" applyBorder="1" applyAlignment="1">
      <alignment horizontal="center"/>
    </xf>
    <xf numFmtId="184" fontId="9" fillId="2" borderId="0" xfId="0" applyNumberFormat="1" applyFont="1" applyFill="1" applyAlignment="1">
      <alignment/>
    </xf>
    <xf numFmtId="0" fontId="0" fillId="0" borderId="1" xfId="0" applyFill="1" applyBorder="1" applyAlignment="1">
      <alignment horizontal="center" vertical="center"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" fontId="6" fillId="2" borderId="1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84" fontId="3" fillId="2" borderId="1" xfId="18" applyNumberFormat="1" applyFont="1" applyFill="1" applyBorder="1" applyAlignment="1">
      <alignment/>
    </xf>
    <xf numFmtId="184" fontId="3" fillId="0" borderId="1" xfId="18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18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83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83" fontId="0" fillId="2" borderId="0" xfId="0" applyNumberFormat="1" applyFill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3" borderId="0" xfId="0" applyFill="1" applyAlignment="1">
      <alignment/>
    </xf>
    <xf numFmtId="2" fontId="0" fillId="0" borderId="1" xfId="0" applyNumberFormat="1" applyBorder="1" applyAlignment="1">
      <alignment horizontal="center"/>
    </xf>
    <xf numFmtId="0" fontId="8" fillId="0" borderId="6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8" fillId="0" borderId="1" xfId="0" applyFont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14" fillId="2" borderId="6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wrapText="1"/>
    </xf>
    <xf numFmtId="0" fontId="18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NumberFormat="1" applyFont="1" applyAlignment="1">
      <alignment vertical="top" wrapText="1"/>
    </xf>
    <xf numFmtId="0" fontId="9" fillId="0" borderId="9" xfId="0" applyFont="1" applyFill="1" applyBorder="1" applyAlignment="1">
      <alignment horizontal="center" textRotation="90"/>
    </xf>
    <xf numFmtId="0" fontId="9" fillId="0" borderId="6" xfId="0" applyFont="1" applyFill="1" applyBorder="1" applyAlignment="1">
      <alignment horizontal="center" textRotation="90"/>
    </xf>
    <xf numFmtId="0" fontId="14" fillId="2" borderId="5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textRotation="90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center" textRotation="90"/>
    </xf>
    <xf numFmtId="0" fontId="15" fillId="2" borderId="9" xfId="0" applyFont="1" applyFill="1" applyBorder="1" applyAlignment="1">
      <alignment horizontal="center" vertical="center" textRotation="90"/>
    </xf>
    <xf numFmtId="0" fontId="15" fillId="2" borderId="6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5" xfId="0" applyFont="1" applyFill="1" applyBorder="1" applyAlignment="1">
      <alignment horizontal="center" textRotation="90" wrapText="1"/>
    </xf>
    <xf numFmtId="0" fontId="9" fillId="2" borderId="9" xfId="0" applyFont="1" applyFill="1" applyBorder="1" applyAlignment="1">
      <alignment horizontal="center" textRotation="90" wrapText="1"/>
    </xf>
    <xf numFmtId="0" fontId="9" fillId="2" borderId="6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 textRotation="90" wrapText="1"/>
    </xf>
    <xf numFmtId="183" fontId="0" fillId="0" borderId="0" xfId="0" applyNumberFormat="1" applyFill="1" applyAlignment="1">
      <alignment horizontal="center"/>
    </xf>
    <xf numFmtId="183" fontId="0" fillId="2" borderId="0" xfId="0" applyNumberForma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9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0" fontId="23" fillId="2" borderId="3" xfId="0" applyFont="1" applyFill="1" applyBorder="1" applyAlignment="1">
      <alignment wrapText="1"/>
    </xf>
    <xf numFmtId="2" fontId="13" fillId="2" borderId="3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wrapText="1"/>
    </xf>
    <xf numFmtId="2" fontId="22" fillId="2" borderId="3" xfId="0" applyNumberFormat="1" applyFont="1" applyFill="1" applyBorder="1" applyAlignment="1">
      <alignment horizontal="center"/>
    </xf>
    <xf numFmtId="2" fontId="22" fillId="2" borderId="2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 wrapText="1"/>
    </xf>
    <xf numFmtId="2" fontId="22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wrapText="1"/>
    </xf>
    <xf numFmtId="2" fontId="22" fillId="2" borderId="3" xfId="0" applyNumberFormat="1" applyFont="1" applyFill="1" applyBorder="1" applyAlignment="1">
      <alignment horizontal="center"/>
    </xf>
    <xf numFmtId="2" fontId="22" fillId="2" borderId="2" xfId="0" applyNumberFormat="1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7" fillId="2" borderId="1" xfId="0" applyFont="1" applyFill="1" applyBorder="1" applyAlignment="1">
      <alignment wrapText="1"/>
    </xf>
    <xf numFmtId="2" fontId="13" fillId="2" borderId="3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2" fontId="13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/>
    </xf>
    <xf numFmtId="0" fontId="13" fillId="2" borderId="7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26" sqref="F26:G26"/>
    </sheetView>
  </sheetViews>
  <sheetFormatPr defaultColWidth="9.140625" defaultRowHeight="12.75"/>
  <cols>
    <col min="5" max="5" width="26.7109375" style="0" customWidth="1"/>
    <col min="7" max="7" width="46.28125" style="0" customWidth="1"/>
  </cols>
  <sheetData>
    <row r="1" spans="1:7" ht="18">
      <c r="A1" s="431" t="s">
        <v>436</v>
      </c>
      <c r="B1" s="431"/>
      <c r="C1" s="431"/>
      <c r="D1" s="431"/>
      <c r="E1" s="431"/>
      <c r="F1" s="431"/>
      <c r="G1" s="431"/>
    </row>
    <row r="2" spans="1:7" ht="15.75" customHeight="1">
      <c r="A2" s="432" t="s">
        <v>446</v>
      </c>
      <c r="B2" s="432"/>
      <c r="C2" s="432"/>
      <c r="D2" s="432"/>
      <c r="E2" s="432"/>
      <c r="F2" s="432"/>
      <c r="G2" s="432"/>
    </row>
    <row r="3" spans="1:7" ht="15" customHeight="1">
      <c r="A3" s="475"/>
      <c r="B3" s="475"/>
      <c r="C3" s="475"/>
      <c r="D3" s="475"/>
      <c r="E3" s="475"/>
      <c r="F3" s="475"/>
      <c r="G3" s="475"/>
    </row>
    <row r="4" spans="1:7" ht="12.75">
      <c r="A4" s="433" t="s">
        <v>53</v>
      </c>
      <c r="B4" s="434" t="s">
        <v>54</v>
      </c>
      <c r="C4" s="435"/>
      <c r="D4" s="435"/>
      <c r="E4" s="435"/>
      <c r="F4" s="436" t="s">
        <v>437</v>
      </c>
      <c r="G4" s="436"/>
    </row>
    <row r="5" spans="1:7" ht="12.75">
      <c r="A5" s="437"/>
      <c r="B5" s="438"/>
      <c r="C5" s="439"/>
      <c r="D5" s="439"/>
      <c r="E5" s="439"/>
      <c r="F5" s="436"/>
      <c r="G5" s="436"/>
    </row>
    <row r="6" spans="1:7" ht="18.75" customHeight="1">
      <c r="A6" s="440"/>
      <c r="B6" s="441"/>
      <c r="C6" s="442"/>
      <c r="D6" s="442"/>
      <c r="E6" s="442"/>
      <c r="F6" s="436"/>
      <c r="G6" s="436"/>
    </row>
    <row r="7" spans="1:7" ht="18.75">
      <c r="A7" s="443">
        <v>1</v>
      </c>
      <c r="B7" s="444" t="s">
        <v>15</v>
      </c>
      <c r="C7" s="444"/>
      <c r="D7" s="444"/>
      <c r="E7" s="445"/>
      <c r="F7" s="446">
        <v>3.68</v>
      </c>
      <c r="G7" s="447"/>
    </row>
    <row r="8" spans="1:7" ht="15">
      <c r="A8" s="448"/>
      <c r="B8" s="449" t="s">
        <v>5</v>
      </c>
      <c r="C8" s="449"/>
      <c r="D8" s="449"/>
      <c r="E8" s="449"/>
      <c r="F8" s="450"/>
      <c r="G8" s="451"/>
    </row>
    <row r="9" spans="1:7" ht="16.5">
      <c r="A9" s="448" t="s">
        <v>16</v>
      </c>
      <c r="B9" s="452" t="s">
        <v>21</v>
      </c>
      <c r="C9" s="452"/>
      <c r="D9" s="452"/>
      <c r="E9" s="452"/>
      <c r="F9" s="453">
        <v>1.53</v>
      </c>
      <c r="G9" s="454"/>
    </row>
    <row r="10" spans="1:7" ht="16.5">
      <c r="A10" s="448" t="s">
        <v>17</v>
      </c>
      <c r="B10" s="455" t="s">
        <v>23</v>
      </c>
      <c r="C10" s="455"/>
      <c r="D10" s="455"/>
      <c r="E10" s="455"/>
      <c r="F10" s="453">
        <v>0.84</v>
      </c>
      <c r="G10" s="454"/>
    </row>
    <row r="11" spans="1:7" ht="16.5">
      <c r="A11" s="448" t="s">
        <v>18</v>
      </c>
      <c r="B11" s="455" t="s">
        <v>25</v>
      </c>
      <c r="C11" s="455"/>
      <c r="D11" s="455"/>
      <c r="E11" s="455"/>
      <c r="F11" s="456">
        <v>0.73</v>
      </c>
      <c r="G11" s="456"/>
    </row>
    <row r="12" spans="1:7" ht="16.5">
      <c r="A12" s="448" t="s">
        <v>24</v>
      </c>
      <c r="B12" s="452" t="s">
        <v>6</v>
      </c>
      <c r="C12" s="452"/>
      <c r="D12" s="452"/>
      <c r="E12" s="452"/>
      <c r="F12" s="453">
        <v>0.58</v>
      </c>
      <c r="G12" s="454"/>
    </row>
    <row r="13" spans="1:7" ht="16.5">
      <c r="A13" s="448"/>
      <c r="B13" s="457"/>
      <c r="C13" s="457"/>
      <c r="D13" s="457"/>
      <c r="E13" s="457"/>
      <c r="F13" s="458"/>
      <c r="G13" s="459"/>
    </row>
    <row r="14" spans="1:7" ht="18.75">
      <c r="A14" s="443">
        <v>2</v>
      </c>
      <c r="B14" s="444" t="s">
        <v>7</v>
      </c>
      <c r="C14" s="444"/>
      <c r="D14" s="444"/>
      <c r="E14" s="444"/>
      <c r="F14" s="446">
        <v>0.8</v>
      </c>
      <c r="G14" s="447"/>
    </row>
    <row r="15" spans="1:7" ht="18.75">
      <c r="A15" s="443"/>
      <c r="B15" s="460"/>
      <c r="C15" s="460"/>
      <c r="D15" s="460"/>
      <c r="E15" s="460"/>
      <c r="F15" s="458"/>
      <c r="G15" s="459"/>
    </row>
    <row r="16" spans="1:7" ht="18.75">
      <c r="A16" s="443">
        <v>3</v>
      </c>
      <c r="B16" s="444" t="s">
        <v>26</v>
      </c>
      <c r="C16" s="444"/>
      <c r="D16" s="444"/>
      <c r="E16" s="444"/>
      <c r="F16" s="446">
        <v>4</v>
      </c>
      <c r="G16" s="447"/>
    </row>
    <row r="17" spans="1:7" ht="18.75">
      <c r="A17" s="443"/>
      <c r="B17" s="460"/>
      <c r="C17" s="460"/>
      <c r="D17" s="460"/>
      <c r="E17" s="460"/>
      <c r="F17" s="446"/>
      <c r="G17" s="447"/>
    </row>
    <row r="18" spans="1:7" ht="18.75">
      <c r="A18" s="443">
        <v>4</v>
      </c>
      <c r="B18" s="444" t="s">
        <v>8</v>
      </c>
      <c r="C18" s="444"/>
      <c r="D18" s="444"/>
      <c r="E18" s="444"/>
      <c r="F18" s="446">
        <v>2.45</v>
      </c>
      <c r="G18" s="447"/>
    </row>
    <row r="19" spans="1:7" ht="15.75">
      <c r="A19" s="443"/>
      <c r="B19" s="461" t="s">
        <v>5</v>
      </c>
      <c r="C19" s="461"/>
      <c r="D19" s="461"/>
      <c r="E19" s="461"/>
      <c r="F19" s="458"/>
      <c r="G19" s="459"/>
    </row>
    <row r="20" spans="1:7" ht="16.5">
      <c r="A20" s="462" t="s">
        <v>115</v>
      </c>
      <c r="B20" s="463" t="s">
        <v>9</v>
      </c>
      <c r="C20" s="463"/>
      <c r="D20" s="463"/>
      <c r="E20" s="463"/>
      <c r="F20" s="464">
        <v>0.21</v>
      </c>
      <c r="G20" s="465"/>
    </row>
    <row r="21" spans="1:7" ht="16.5">
      <c r="A21" s="462" t="s">
        <v>116</v>
      </c>
      <c r="B21" s="463" t="s">
        <v>28</v>
      </c>
      <c r="C21" s="463"/>
      <c r="D21" s="463"/>
      <c r="E21" s="463"/>
      <c r="F21" s="466">
        <v>0.32</v>
      </c>
      <c r="G21" s="467"/>
    </row>
    <row r="22" spans="1:7" ht="16.5">
      <c r="A22" s="462" t="s">
        <v>117</v>
      </c>
      <c r="B22" s="463" t="s">
        <v>438</v>
      </c>
      <c r="C22" s="463"/>
      <c r="D22" s="463"/>
      <c r="E22" s="463"/>
      <c r="F22" s="464">
        <v>1.92</v>
      </c>
      <c r="G22" s="465"/>
    </row>
    <row r="23" spans="1:7" ht="15.75">
      <c r="A23" s="443">
        <v>5</v>
      </c>
      <c r="B23" s="468" t="s">
        <v>439</v>
      </c>
      <c r="C23" s="468"/>
      <c r="D23" s="468"/>
      <c r="E23" s="468"/>
      <c r="F23" s="469">
        <v>1.66</v>
      </c>
      <c r="G23" s="470"/>
    </row>
    <row r="24" spans="1:7" ht="15.75">
      <c r="A24" s="443">
        <v>6</v>
      </c>
      <c r="B24" s="468" t="s">
        <v>11</v>
      </c>
      <c r="C24" s="468"/>
      <c r="D24" s="468"/>
      <c r="E24" s="468"/>
      <c r="F24" s="446">
        <v>0</v>
      </c>
      <c r="G24" s="447"/>
    </row>
    <row r="25" spans="1:7" ht="15.75">
      <c r="A25" s="443">
        <v>7</v>
      </c>
      <c r="B25" s="468" t="s">
        <v>440</v>
      </c>
      <c r="C25" s="468"/>
      <c r="D25" s="468"/>
      <c r="E25" s="468"/>
      <c r="F25" s="446">
        <v>2.74</v>
      </c>
      <c r="G25" s="447"/>
    </row>
    <row r="26" spans="1:7" ht="18">
      <c r="A26" s="471" t="s">
        <v>441</v>
      </c>
      <c r="B26" s="471"/>
      <c r="C26" s="471"/>
      <c r="D26" s="471"/>
      <c r="E26" s="471"/>
      <c r="F26" s="446">
        <f>SUM(F25,F24,F23,F18,F16,F14,F7)</f>
        <v>15.330000000000002</v>
      </c>
      <c r="G26" s="447"/>
    </row>
    <row r="27" spans="1:7" ht="15.75">
      <c r="A27" s="472"/>
      <c r="B27" s="472"/>
      <c r="C27" s="472"/>
      <c r="D27" s="472"/>
      <c r="E27" s="472"/>
      <c r="F27" s="473"/>
      <c r="G27" s="474"/>
    </row>
  </sheetData>
  <mergeCells count="45">
    <mergeCell ref="B25:E25"/>
    <mergeCell ref="F25:G25"/>
    <mergeCell ref="A26:E26"/>
    <mergeCell ref="F26:G26"/>
    <mergeCell ref="B23:E23"/>
    <mergeCell ref="F23:G23"/>
    <mergeCell ref="B24:E24"/>
    <mergeCell ref="F24:G24"/>
    <mergeCell ref="B21:E21"/>
    <mergeCell ref="F21:G21"/>
    <mergeCell ref="B22:E22"/>
    <mergeCell ref="F22:G22"/>
    <mergeCell ref="B19:E19"/>
    <mergeCell ref="F19:G19"/>
    <mergeCell ref="B20:E20"/>
    <mergeCell ref="F20:G20"/>
    <mergeCell ref="B17:E17"/>
    <mergeCell ref="F17:G17"/>
    <mergeCell ref="B18:E18"/>
    <mergeCell ref="F18:G18"/>
    <mergeCell ref="B15:E15"/>
    <mergeCell ref="F15:G15"/>
    <mergeCell ref="B16:E16"/>
    <mergeCell ref="F16:G16"/>
    <mergeCell ref="B13:E13"/>
    <mergeCell ref="F13:G13"/>
    <mergeCell ref="B14:E14"/>
    <mergeCell ref="F14:G14"/>
    <mergeCell ref="B11:E11"/>
    <mergeCell ref="F11:G11"/>
    <mergeCell ref="B12:E12"/>
    <mergeCell ref="F12:G12"/>
    <mergeCell ref="B9:E9"/>
    <mergeCell ref="F9:G9"/>
    <mergeCell ref="B10:E10"/>
    <mergeCell ref="F10:G10"/>
    <mergeCell ref="B7:E7"/>
    <mergeCell ref="F7:G7"/>
    <mergeCell ref="B8:E8"/>
    <mergeCell ref="F8:G8"/>
    <mergeCell ref="A1:G1"/>
    <mergeCell ref="A4:A6"/>
    <mergeCell ref="B4:E6"/>
    <mergeCell ref="F4:G6"/>
    <mergeCell ref="A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0">
      <selection activeCell="L20" sqref="L20"/>
    </sheetView>
  </sheetViews>
  <sheetFormatPr defaultColWidth="9.140625" defaultRowHeight="12.75"/>
  <cols>
    <col min="1" max="1" width="4.140625" style="33" customWidth="1"/>
    <col min="2" max="4" width="9.140625" style="33" customWidth="1"/>
    <col min="5" max="8" width="4.8515625" style="33" customWidth="1"/>
    <col min="9" max="12" width="5.8515625" style="33" customWidth="1"/>
    <col min="13" max="14" width="6.28125" style="33" customWidth="1"/>
    <col min="15" max="15" width="7.140625" style="121" customWidth="1"/>
    <col min="16" max="20" width="6.140625" style="33" customWidth="1"/>
    <col min="21" max="21" width="11.00390625" style="104" customWidth="1"/>
    <col min="22" max="16384" width="9.140625" style="33" customWidth="1"/>
  </cols>
  <sheetData>
    <row r="1" spans="1:21" ht="14.25" customHeight="1">
      <c r="A1" s="241" t="s">
        <v>216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21" ht="23.25" customHeight="1">
      <c r="A2" s="242" t="s">
        <v>217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spans="1:18" ht="12.75" customHeight="1" hidden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19"/>
      <c r="P3" s="32"/>
      <c r="Q3" s="32"/>
      <c r="R3" s="32"/>
    </row>
    <row r="4" ht="7.5" customHeight="1"/>
    <row r="5" spans="1:21" ht="15.75" customHeight="1">
      <c r="A5" s="245" t="s">
        <v>53</v>
      </c>
      <c r="B5" s="246" t="s">
        <v>54</v>
      </c>
      <c r="C5" s="246"/>
      <c r="D5" s="246"/>
      <c r="E5" s="246"/>
      <c r="F5" s="233" t="s">
        <v>191</v>
      </c>
      <c r="G5" s="233" t="s">
        <v>192</v>
      </c>
      <c r="H5" s="233" t="s">
        <v>213</v>
      </c>
      <c r="I5" s="230" t="s">
        <v>193</v>
      </c>
      <c r="J5" s="230" t="s">
        <v>194</v>
      </c>
      <c r="K5" s="230" t="s">
        <v>214</v>
      </c>
      <c r="L5" s="230" t="s">
        <v>190</v>
      </c>
      <c r="M5" s="236" t="s">
        <v>196</v>
      </c>
      <c r="N5" s="237"/>
      <c r="O5" s="238"/>
      <c r="P5" s="230" t="s">
        <v>215</v>
      </c>
      <c r="Q5" s="230" t="s">
        <v>199</v>
      </c>
      <c r="R5" s="230" t="s">
        <v>198</v>
      </c>
      <c r="S5" s="230" t="s">
        <v>188</v>
      </c>
      <c r="T5" s="248" t="s">
        <v>189</v>
      </c>
      <c r="U5" s="218" t="s">
        <v>211</v>
      </c>
    </row>
    <row r="6" spans="1:21" ht="16.5" customHeight="1">
      <c r="A6" s="245"/>
      <c r="B6" s="246"/>
      <c r="C6" s="246"/>
      <c r="D6" s="246"/>
      <c r="E6" s="246"/>
      <c r="F6" s="234"/>
      <c r="G6" s="234"/>
      <c r="H6" s="234"/>
      <c r="I6" s="231"/>
      <c r="J6" s="231"/>
      <c r="K6" s="243"/>
      <c r="L6" s="231"/>
      <c r="M6" s="239" t="s">
        <v>195</v>
      </c>
      <c r="N6" s="239" t="s">
        <v>197</v>
      </c>
      <c r="O6" s="247" t="s">
        <v>147</v>
      </c>
      <c r="P6" s="231"/>
      <c r="Q6" s="231"/>
      <c r="R6" s="231"/>
      <c r="S6" s="231"/>
      <c r="T6" s="216"/>
      <c r="U6" s="204"/>
    </row>
    <row r="7" spans="1:21" ht="63" customHeight="1">
      <c r="A7" s="245"/>
      <c r="B7" s="246"/>
      <c r="C7" s="246"/>
      <c r="D7" s="246"/>
      <c r="E7" s="246"/>
      <c r="F7" s="235"/>
      <c r="G7" s="235"/>
      <c r="H7" s="235"/>
      <c r="I7" s="232"/>
      <c r="J7" s="232"/>
      <c r="K7" s="244"/>
      <c r="L7" s="232"/>
      <c r="M7" s="240"/>
      <c r="N7" s="240"/>
      <c r="O7" s="247"/>
      <c r="P7" s="232"/>
      <c r="Q7" s="232"/>
      <c r="R7" s="232"/>
      <c r="S7" s="232"/>
      <c r="T7" s="217"/>
      <c r="U7" s="205"/>
    </row>
    <row r="8" spans="1:21" ht="36" customHeight="1">
      <c r="A8" s="115">
        <v>1</v>
      </c>
      <c r="B8" s="222" t="s">
        <v>15</v>
      </c>
      <c r="C8" s="222"/>
      <c r="D8" s="222"/>
      <c r="E8" s="222"/>
      <c r="F8" s="15">
        <f>SUM(F10:F14)</f>
        <v>1.8599999999999999</v>
      </c>
      <c r="G8" s="15">
        <f>SUM(G10:G14)</f>
        <v>1.21</v>
      </c>
      <c r="H8" s="15">
        <f>SUM(H10:H14)</f>
        <v>0.63</v>
      </c>
      <c r="I8" s="15">
        <f aca="true" t="shared" si="0" ref="I8:R8">SUM(I10:I14)</f>
        <v>1.21</v>
      </c>
      <c r="J8" s="15">
        <f>SUM(J10:J14)</f>
        <v>1.21</v>
      </c>
      <c r="K8" s="15">
        <f>SUM(K10:K14)</f>
        <v>0.63</v>
      </c>
      <c r="L8" s="15">
        <f t="shared" si="0"/>
        <v>1.8599999999999999</v>
      </c>
      <c r="M8" s="15">
        <f t="shared" si="0"/>
        <v>1.21</v>
      </c>
      <c r="N8" s="15">
        <f>SUM(N10:N14)</f>
        <v>1.21</v>
      </c>
      <c r="O8" s="15">
        <f>SUM(O10:O14)</f>
        <v>1.21</v>
      </c>
      <c r="P8" s="15">
        <f t="shared" si="0"/>
        <v>0.63</v>
      </c>
      <c r="Q8" s="15">
        <f>SUM(Q10:Q14)</f>
        <v>2.5100000000000002</v>
      </c>
      <c r="R8" s="15">
        <f t="shared" si="0"/>
        <v>2.5100000000000002</v>
      </c>
      <c r="S8" s="15">
        <f>SUM(S10:S14)</f>
        <v>1.21</v>
      </c>
      <c r="T8" s="15">
        <f>SUM(T10:T14)</f>
        <v>2.5100000000000002</v>
      </c>
      <c r="U8" s="86">
        <f>SUM(U10:U14)</f>
        <v>1.4259935447656469</v>
      </c>
    </row>
    <row r="9" spans="1:21" ht="12.75" customHeight="1">
      <c r="A9" s="116"/>
      <c r="B9" s="229" t="s">
        <v>5</v>
      </c>
      <c r="C9" s="229"/>
      <c r="D9" s="229"/>
      <c r="E9" s="229"/>
      <c r="F9" s="41"/>
      <c r="G9" s="41"/>
      <c r="H9" s="41"/>
      <c r="I9" s="41"/>
      <c r="J9" s="41"/>
      <c r="K9" s="41"/>
      <c r="L9" s="41"/>
      <c r="M9" s="41"/>
      <c r="N9" s="41"/>
      <c r="O9" s="120"/>
      <c r="P9" s="41"/>
      <c r="Q9" s="41"/>
      <c r="R9" s="41"/>
      <c r="S9" s="41"/>
      <c r="T9" s="41"/>
      <c r="U9" s="87"/>
    </row>
    <row r="10" spans="1:21" ht="13.5" customHeight="1">
      <c r="A10" s="116" t="s">
        <v>16</v>
      </c>
      <c r="B10" s="227" t="s">
        <v>21</v>
      </c>
      <c r="C10" s="227"/>
      <c r="D10" s="227"/>
      <c r="E10" s="227"/>
      <c r="F10" s="34">
        <v>0.65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0.65</v>
      </c>
      <c r="M10" s="34">
        <v>0</v>
      </c>
      <c r="N10" s="34">
        <v>0</v>
      </c>
      <c r="O10" s="15">
        <v>0</v>
      </c>
      <c r="P10" s="34">
        <v>0</v>
      </c>
      <c r="Q10" s="34">
        <v>1.3</v>
      </c>
      <c r="R10" s="34">
        <v>1.3</v>
      </c>
      <c r="S10" s="34">
        <v>0</v>
      </c>
      <c r="T10" s="34">
        <v>1.3</v>
      </c>
      <c r="U10" s="107">
        <f>SUM(F10*F29,G10*G29,H10*H29,I10*I29,J10*J29,K10*K29,L10*L29,O10*O29,P10*P29,Q10*Q29,R10*R29,S10*S29,T10*T29)/U29</f>
        <v>0.32554729160819534</v>
      </c>
    </row>
    <row r="11" spans="1:21" ht="12.75" customHeight="1">
      <c r="A11" s="116" t="s">
        <v>17</v>
      </c>
      <c r="B11" s="228" t="s">
        <v>22</v>
      </c>
      <c r="C11" s="228"/>
      <c r="D11" s="228"/>
      <c r="E11" s="228"/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6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108">
        <v>0</v>
      </c>
    </row>
    <row r="12" spans="1:21" ht="12.75" customHeight="1">
      <c r="A12" s="116" t="s">
        <v>18</v>
      </c>
      <c r="B12" s="228" t="s">
        <v>23</v>
      </c>
      <c r="C12" s="228"/>
      <c r="D12" s="228"/>
      <c r="E12" s="228"/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1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108">
        <v>0</v>
      </c>
    </row>
    <row r="13" spans="1:21" ht="12.75" customHeight="1">
      <c r="A13" s="116" t="s">
        <v>24</v>
      </c>
      <c r="B13" s="228" t="s">
        <v>25</v>
      </c>
      <c r="C13" s="228"/>
      <c r="D13" s="228"/>
      <c r="E13" s="228"/>
      <c r="F13" s="35">
        <v>0.63</v>
      </c>
      <c r="G13" s="35">
        <v>0.63</v>
      </c>
      <c r="H13" s="35">
        <v>0.63</v>
      </c>
      <c r="I13" s="35">
        <v>0.63</v>
      </c>
      <c r="J13" s="35">
        <v>0.63</v>
      </c>
      <c r="K13" s="35">
        <v>0.63</v>
      </c>
      <c r="L13" s="35">
        <v>0.63</v>
      </c>
      <c r="M13" s="35">
        <v>0.63</v>
      </c>
      <c r="N13" s="35">
        <v>0.63</v>
      </c>
      <c r="O13" s="36">
        <v>0.63</v>
      </c>
      <c r="P13" s="35">
        <v>0.63</v>
      </c>
      <c r="Q13" s="35">
        <v>0.63</v>
      </c>
      <c r="R13" s="35">
        <v>0.63</v>
      </c>
      <c r="S13" s="35">
        <v>0.63</v>
      </c>
      <c r="T13" s="35">
        <v>0.63</v>
      </c>
      <c r="U13" s="87">
        <v>0.63</v>
      </c>
    </row>
    <row r="14" spans="1:21" ht="12.75" customHeight="1">
      <c r="A14" s="116" t="s">
        <v>19</v>
      </c>
      <c r="B14" s="227" t="s">
        <v>6</v>
      </c>
      <c r="C14" s="227"/>
      <c r="D14" s="227"/>
      <c r="E14" s="227"/>
      <c r="F14" s="34">
        <v>0.58</v>
      </c>
      <c r="G14" s="34">
        <v>0.58</v>
      </c>
      <c r="H14" s="34">
        <v>0</v>
      </c>
      <c r="I14" s="34">
        <v>0.58</v>
      </c>
      <c r="J14" s="34">
        <v>0.58</v>
      </c>
      <c r="K14" s="34">
        <v>0</v>
      </c>
      <c r="L14" s="34">
        <v>0.58</v>
      </c>
      <c r="M14" s="34">
        <v>0.58</v>
      </c>
      <c r="N14" s="34">
        <v>0.58</v>
      </c>
      <c r="O14" s="15">
        <v>0.58</v>
      </c>
      <c r="P14" s="34">
        <v>0</v>
      </c>
      <c r="Q14" s="34">
        <v>0.58</v>
      </c>
      <c r="R14" s="34">
        <v>0.58</v>
      </c>
      <c r="S14" s="34">
        <v>0.58</v>
      </c>
      <c r="T14" s="34">
        <v>0.58</v>
      </c>
      <c r="U14" s="107">
        <f>SUM(F14*F29,G14*G29,H14*H29,I14*I29,J14*J29,K14*K29,L14*L29,O14*O29,P14*P29,Q14*Q29,R14*R29,S14*S29,T14*T29)/U29</f>
        <v>0.4704462531574515</v>
      </c>
    </row>
    <row r="15" spans="1:21" ht="12.75" customHeight="1">
      <c r="A15" s="115">
        <v>2</v>
      </c>
      <c r="B15" s="222" t="s">
        <v>7</v>
      </c>
      <c r="C15" s="222"/>
      <c r="D15" s="222"/>
      <c r="E15" s="222"/>
      <c r="F15" s="15">
        <v>0.69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0.69</v>
      </c>
      <c r="M15" s="15">
        <v>0.69</v>
      </c>
      <c r="N15" s="15">
        <v>0</v>
      </c>
      <c r="O15" s="15">
        <f>SUM(M15*M29,N15*N29)/O29</f>
        <v>0.39545778834720574</v>
      </c>
      <c r="P15" s="15">
        <v>0</v>
      </c>
      <c r="Q15" s="15">
        <v>0.69</v>
      </c>
      <c r="R15" s="15">
        <v>0</v>
      </c>
      <c r="S15" s="15">
        <v>0</v>
      </c>
      <c r="T15" s="79">
        <v>0</v>
      </c>
      <c r="U15" s="107">
        <f>SUM(F15*F29,G15*G29,H15*H29,I15*I29,J15*J29,K15*K29,L15*L29,O15*O29,P15*P29,Q15*Q29,R15*R29,S15*S29,T15*T29)/U29</f>
        <v>0.198014313780522</v>
      </c>
    </row>
    <row r="16" spans="1:21" ht="13.5" customHeight="1">
      <c r="A16" s="115">
        <v>3</v>
      </c>
      <c r="B16" s="222" t="s">
        <v>26</v>
      </c>
      <c r="C16" s="222"/>
      <c r="D16" s="222"/>
      <c r="E16" s="222"/>
      <c r="F16" s="15">
        <v>2.1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2.1</v>
      </c>
      <c r="M16" s="15">
        <v>2.17</v>
      </c>
      <c r="N16" s="15">
        <v>0</v>
      </c>
      <c r="O16" s="15">
        <f>SUM(M16*M29,N16*N29)/O29</f>
        <v>1.2436860879904876</v>
      </c>
      <c r="P16" s="15">
        <v>0</v>
      </c>
      <c r="Q16" s="15">
        <v>2.17</v>
      </c>
      <c r="R16" s="15">
        <v>0</v>
      </c>
      <c r="S16" s="15">
        <v>0</v>
      </c>
      <c r="T16" s="79">
        <v>0</v>
      </c>
      <c r="U16" s="107">
        <f>SUM(F16*F29,G16*G29,H16*H29,I16*I29,J16*J29,K16*K29,L16*L29,O16*O29,P16*P29,Q16*Q29,R16*R29,S16*S29,T16*T29)/U29</f>
        <v>0.61188605108055</v>
      </c>
    </row>
    <row r="17" spans="1:21" ht="23.25" customHeight="1">
      <c r="A17" s="115">
        <v>4</v>
      </c>
      <c r="B17" s="222" t="s">
        <v>8</v>
      </c>
      <c r="C17" s="222"/>
      <c r="D17" s="222"/>
      <c r="E17" s="222"/>
      <c r="F17" s="15">
        <f>SUM(F19:F22)</f>
        <v>1.63</v>
      </c>
      <c r="G17" s="15">
        <f>SUM(G19:G22)</f>
        <v>1.63</v>
      </c>
      <c r="H17" s="15">
        <f>SUM(H19:H22)</f>
        <v>1.63</v>
      </c>
      <c r="I17" s="15">
        <f aca="true" t="shared" si="1" ref="I17:R17">SUM(I19:I22)</f>
        <v>1.63</v>
      </c>
      <c r="J17" s="15">
        <f>SUM(J19:J22)</f>
        <v>1.63</v>
      </c>
      <c r="K17" s="15">
        <f>SUM(K19:K22)</f>
        <v>1.63</v>
      </c>
      <c r="L17" s="15">
        <f t="shared" si="1"/>
        <v>1.63</v>
      </c>
      <c r="M17" s="15">
        <f t="shared" si="1"/>
        <v>1.63</v>
      </c>
      <c r="N17" s="15">
        <f>SUM(N19:N22)</f>
        <v>1.63</v>
      </c>
      <c r="O17" s="15">
        <f>SUM(O19:O22)</f>
        <v>1.63</v>
      </c>
      <c r="P17" s="15">
        <f t="shared" si="1"/>
        <v>1.63</v>
      </c>
      <c r="Q17" s="15">
        <f>SUM(Q19:Q22)</f>
        <v>1.63</v>
      </c>
      <c r="R17" s="15">
        <f t="shared" si="1"/>
        <v>1.63</v>
      </c>
      <c r="S17" s="15">
        <f>SUM(S19:S22)</f>
        <v>1.63</v>
      </c>
      <c r="T17" s="15">
        <f>SUM(T19:T22)</f>
        <v>1.63</v>
      </c>
      <c r="U17" s="90">
        <f>SUM(U19:U22)</f>
        <v>1.63</v>
      </c>
    </row>
    <row r="18" spans="1:21" ht="12.75" customHeight="1">
      <c r="A18" s="115"/>
      <c r="B18" s="219" t="s">
        <v>5</v>
      </c>
      <c r="C18" s="219"/>
      <c r="D18" s="219"/>
      <c r="E18" s="219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87"/>
    </row>
    <row r="19" spans="1:21" ht="12.75" customHeight="1">
      <c r="A19" s="115"/>
      <c r="B19" s="220" t="s">
        <v>9</v>
      </c>
      <c r="C19" s="220"/>
      <c r="D19" s="220"/>
      <c r="E19" s="220"/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79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108">
        <v>0</v>
      </c>
    </row>
    <row r="20" spans="1:21" ht="21.75" customHeight="1">
      <c r="A20" s="115"/>
      <c r="B20" s="220" t="s">
        <v>28</v>
      </c>
      <c r="C20" s="220"/>
      <c r="D20" s="220"/>
      <c r="E20" s="220"/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79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108">
        <v>0</v>
      </c>
    </row>
    <row r="21" spans="1:21" ht="15" customHeight="1">
      <c r="A21" s="115"/>
      <c r="B21" s="220" t="s">
        <v>14</v>
      </c>
      <c r="C21" s="220"/>
      <c r="D21" s="220"/>
      <c r="E21" s="220"/>
      <c r="F21" s="37"/>
      <c r="G21" s="37"/>
      <c r="H21" s="37"/>
      <c r="I21" s="37"/>
      <c r="J21" s="37"/>
      <c r="K21" s="37"/>
      <c r="L21" s="37"/>
      <c r="M21" s="37"/>
      <c r="N21" s="37"/>
      <c r="O21" s="79"/>
      <c r="P21" s="37"/>
      <c r="Q21" s="37"/>
      <c r="R21" s="37"/>
      <c r="S21" s="37"/>
      <c r="T21" s="37"/>
      <c r="U21" s="87"/>
    </row>
    <row r="22" spans="1:21" ht="12.75" customHeight="1">
      <c r="A22" s="115"/>
      <c r="B22" s="220" t="s">
        <v>20</v>
      </c>
      <c r="C22" s="220"/>
      <c r="D22" s="220"/>
      <c r="E22" s="220"/>
      <c r="F22" s="37">
        <v>1.63</v>
      </c>
      <c r="G22" s="37">
        <v>1.63</v>
      </c>
      <c r="H22" s="37">
        <v>1.63</v>
      </c>
      <c r="I22" s="37">
        <v>1.63</v>
      </c>
      <c r="J22" s="37">
        <v>1.63</v>
      </c>
      <c r="K22" s="37">
        <v>1.63</v>
      </c>
      <c r="L22" s="37">
        <v>1.63</v>
      </c>
      <c r="M22" s="37">
        <v>1.63</v>
      </c>
      <c r="N22" s="37">
        <v>1.63</v>
      </c>
      <c r="O22" s="79">
        <v>1.63</v>
      </c>
      <c r="P22" s="37">
        <v>1.63</v>
      </c>
      <c r="Q22" s="37">
        <v>1.63</v>
      </c>
      <c r="R22" s="37">
        <v>1.63</v>
      </c>
      <c r="S22" s="37">
        <v>1.63</v>
      </c>
      <c r="T22" s="37">
        <v>1.63</v>
      </c>
      <c r="U22" s="87">
        <v>1.63</v>
      </c>
    </row>
    <row r="23" spans="1:21" ht="25.5" customHeight="1">
      <c r="A23" s="115">
        <v>5</v>
      </c>
      <c r="B23" s="222" t="s">
        <v>10</v>
      </c>
      <c r="C23" s="222"/>
      <c r="D23" s="222"/>
      <c r="E23" s="222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15">
        <v>0</v>
      </c>
      <c r="S23" s="15">
        <v>0</v>
      </c>
      <c r="T23" s="37">
        <v>0</v>
      </c>
      <c r="U23" s="108">
        <v>0</v>
      </c>
    </row>
    <row r="24" spans="1:21" ht="12.75" customHeight="1">
      <c r="A24" s="115">
        <v>6</v>
      </c>
      <c r="B24" s="222" t="s">
        <v>11</v>
      </c>
      <c r="C24" s="222"/>
      <c r="D24" s="222"/>
      <c r="E24" s="222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108">
        <v>0</v>
      </c>
    </row>
    <row r="25" spans="1:21" ht="26.25" customHeight="1">
      <c r="A25" s="115">
        <v>7</v>
      </c>
      <c r="B25" s="222" t="s">
        <v>27</v>
      </c>
      <c r="C25" s="222"/>
      <c r="D25" s="222"/>
      <c r="E25" s="222"/>
      <c r="F25" s="15">
        <v>2.35</v>
      </c>
      <c r="G25" s="15">
        <v>2.35</v>
      </c>
      <c r="H25" s="15">
        <v>2.35</v>
      </c>
      <c r="I25" s="15">
        <v>2.35</v>
      </c>
      <c r="J25" s="15">
        <v>2.35</v>
      </c>
      <c r="K25" s="15">
        <v>2.35</v>
      </c>
      <c r="L25" s="15">
        <v>2.35</v>
      </c>
      <c r="M25" s="15">
        <v>2.35</v>
      </c>
      <c r="N25" s="15">
        <v>2.35</v>
      </c>
      <c r="O25" s="15">
        <v>2.35</v>
      </c>
      <c r="P25" s="15">
        <v>2.35</v>
      </c>
      <c r="Q25" s="15">
        <v>2.35</v>
      </c>
      <c r="R25" s="15">
        <v>2.35</v>
      </c>
      <c r="S25" s="15">
        <v>2.35</v>
      </c>
      <c r="T25" s="15">
        <v>2.35</v>
      </c>
      <c r="U25" s="87">
        <v>2.35</v>
      </c>
    </row>
    <row r="26" spans="1:21" ht="36" customHeight="1">
      <c r="A26" s="115">
        <v>8</v>
      </c>
      <c r="B26" s="222" t="s">
        <v>12</v>
      </c>
      <c r="C26" s="222"/>
      <c r="D26" s="222"/>
      <c r="E26" s="222"/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08">
        <v>0</v>
      </c>
    </row>
    <row r="27" spans="1:21" ht="15" customHeight="1" hidden="1">
      <c r="A27" s="115">
        <v>9</v>
      </c>
      <c r="B27" s="223" t="s">
        <v>142</v>
      </c>
      <c r="C27" s="224"/>
      <c r="D27" s="224"/>
      <c r="E27" s="2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0</v>
      </c>
      <c r="U27" s="87"/>
    </row>
    <row r="28" spans="1:21" ht="12.75" customHeight="1">
      <c r="A28" s="84"/>
      <c r="B28" s="226" t="s">
        <v>39</v>
      </c>
      <c r="C28" s="226"/>
      <c r="D28" s="226"/>
      <c r="E28" s="226"/>
      <c r="F28" s="17">
        <f>SUM(F26,F25,F24,F23,F17,F16,F15,F8)</f>
        <v>8.629999999999999</v>
      </c>
      <c r="G28" s="17">
        <f>SUM(G26,G25,G24,G23,G17,G16,G15,G8)</f>
        <v>5.1899999999999995</v>
      </c>
      <c r="H28" s="17">
        <f>SUM(H26,H25,H24,H23,H17,H16,H15,H8)</f>
        <v>4.61</v>
      </c>
      <c r="I28" s="17">
        <f aca="true" t="shared" si="2" ref="I28:R28">SUM(I26,I25,I24,I23,I17,I16,I15,I8)</f>
        <v>5.1899999999999995</v>
      </c>
      <c r="J28" s="17">
        <f>SUM(J26,J25,J24,J23,J17,J16,J15,J8)</f>
        <v>5.1899999999999995</v>
      </c>
      <c r="K28" s="17">
        <f>SUM(K26,K25,K24,K23,K17,K16,K15,K8)</f>
        <v>4.61</v>
      </c>
      <c r="L28" s="17">
        <f t="shared" si="2"/>
        <v>8.629999999999999</v>
      </c>
      <c r="M28" s="17">
        <f t="shared" si="2"/>
        <v>8.05</v>
      </c>
      <c r="N28" s="17">
        <f>SUM(N26,N25,N24,N23,N17,N16,N15,N8)</f>
        <v>5.1899999999999995</v>
      </c>
      <c r="O28" s="17">
        <f>SUM(O26,O25,O24,O23,O17,O16,O15,O8)</f>
        <v>6.829143876337693</v>
      </c>
      <c r="P28" s="17">
        <f t="shared" si="2"/>
        <v>4.61</v>
      </c>
      <c r="Q28" s="17">
        <f>SUM(Q26,Q25,Q24,Q23,Q17,Q16,Q15,Q8)</f>
        <v>9.35</v>
      </c>
      <c r="R28" s="17">
        <f t="shared" si="2"/>
        <v>6.49</v>
      </c>
      <c r="S28" s="17">
        <f>SUM(S26,S25,S24,S23,S17,S16,S15,S8)</f>
        <v>5.1899999999999995</v>
      </c>
      <c r="T28" s="17">
        <f>SUM(T27,T25,T24,T23,T17,T16,T15,T8)</f>
        <v>6.49</v>
      </c>
      <c r="U28" s="90">
        <f>SUM(U26,U25,U24,U23,U17,U16,U15,U8)</f>
        <v>6.215893909626719</v>
      </c>
    </row>
    <row r="29" spans="1:21" ht="18" customHeight="1">
      <c r="A29" s="84"/>
      <c r="B29" s="226" t="s">
        <v>40</v>
      </c>
      <c r="C29" s="226"/>
      <c r="D29" s="226"/>
      <c r="E29" s="226"/>
      <c r="F29" s="85">
        <v>51.4</v>
      </c>
      <c r="G29" s="85">
        <v>59.1</v>
      </c>
      <c r="H29" s="85">
        <v>48.4</v>
      </c>
      <c r="I29" s="57">
        <v>55.9</v>
      </c>
      <c r="J29" s="57">
        <v>103.6</v>
      </c>
      <c r="K29" s="57">
        <v>54.5</v>
      </c>
      <c r="L29" s="57">
        <v>59.1</v>
      </c>
      <c r="M29" s="57">
        <v>48.2</v>
      </c>
      <c r="N29" s="57">
        <v>35.9</v>
      </c>
      <c r="O29" s="57">
        <f>SUM(M29:N29)</f>
        <v>84.1</v>
      </c>
      <c r="P29" s="57">
        <v>31.7</v>
      </c>
      <c r="Q29" s="57">
        <v>45.8</v>
      </c>
      <c r="R29" s="57">
        <v>31.1</v>
      </c>
      <c r="S29" s="83">
        <v>41.6</v>
      </c>
      <c r="T29" s="122">
        <v>46.3</v>
      </c>
      <c r="U29" s="105">
        <f>SUM(P29:T29,O29,F29:L29)</f>
        <v>712.6</v>
      </c>
    </row>
    <row r="30" spans="1:21" ht="12.75" customHeight="1">
      <c r="A30" s="117"/>
      <c r="B30" s="221" t="s">
        <v>37</v>
      </c>
      <c r="C30" s="221"/>
      <c r="D30" s="221"/>
      <c r="E30" s="221"/>
      <c r="F30" s="198">
        <v>41091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  <c r="U30" s="87"/>
    </row>
    <row r="31" spans="1:21" ht="7.5" customHeight="1">
      <c r="A31" s="126"/>
      <c r="B31" s="127"/>
      <c r="C31" s="127"/>
      <c r="D31" s="127"/>
      <c r="E31" s="127"/>
      <c r="F31" s="128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21" s="123" customFormat="1" ht="11.25">
      <c r="A32" s="123" t="s">
        <v>218</v>
      </c>
      <c r="O32" s="124"/>
      <c r="U32" s="125"/>
    </row>
    <row r="33" ht="15.75">
      <c r="U33" s="106"/>
    </row>
    <row r="34" ht="15.75">
      <c r="U34" s="106"/>
    </row>
    <row r="35" ht="15.75">
      <c r="U35" s="106"/>
    </row>
    <row r="36" ht="15.75">
      <c r="U36" s="106"/>
    </row>
    <row r="37" ht="15.75">
      <c r="U37" s="106"/>
    </row>
    <row r="38" ht="15.75">
      <c r="U38" s="106"/>
    </row>
    <row r="39" ht="15.75">
      <c r="U39" s="106"/>
    </row>
    <row r="40" ht="15.75">
      <c r="U40" s="106"/>
    </row>
    <row r="41" ht="15.75">
      <c r="U41" s="106"/>
    </row>
    <row r="42" ht="15.75">
      <c r="U42" s="106"/>
    </row>
    <row r="43" ht="15.75">
      <c r="U43" s="106"/>
    </row>
    <row r="45" ht="15.75">
      <c r="A45" s="118"/>
    </row>
    <row r="46" ht="15.75">
      <c r="A46" s="118"/>
    </row>
  </sheetData>
  <mergeCells count="45">
    <mergeCell ref="T5:T7"/>
    <mergeCell ref="N6:N7"/>
    <mergeCell ref="U5:U7"/>
    <mergeCell ref="F30:T30"/>
    <mergeCell ref="P5:P7"/>
    <mergeCell ref="A1:U1"/>
    <mergeCell ref="A2:U2"/>
    <mergeCell ref="K5:K7"/>
    <mergeCell ref="L5:L7"/>
    <mergeCell ref="A5:A7"/>
    <mergeCell ref="B5:E7"/>
    <mergeCell ref="I5:I7"/>
    <mergeCell ref="O6:O7"/>
    <mergeCell ref="Q5:Q7"/>
    <mergeCell ref="R5:R7"/>
    <mergeCell ref="B17:E17"/>
    <mergeCell ref="B8:E8"/>
    <mergeCell ref="B9:E9"/>
    <mergeCell ref="S5:S7"/>
    <mergeCell ref="F5:F7"/>
    <mergeCell ref="G5:G7"/>
    <mergeCell ref="J5:J7"/>
    <mergeCell ref="M5:O5"/>
    <mergeCell ref="M6:M7"/>
    <mergeCell ref="H5:H7"/>
    <mergeCell ref="B23:E23"/>
    <mergeCell ref="B20:E20"/>
    <mergeCell ref="B21:E21"/>
    <mergeCell ref="B10:E10"/>
    <mergeCell ref="B11:E11"/>
    <mergeCell ref="B12:E12"/>
    <mergeCell ref="B13:E13"/>
    <mergeCell ref="B14:E14"/>
    <mergeCell ref="B15:E15"/>
    <mergeCell ref="B16:E16"/>
    <mergeCell ref="B18:E18"/>
    <mergeCell ref="B19:E19"/>
    <mergeCell ref="B30:E30"/>
    <mergeCell ref="B24:E24"/>
    <mergeCell ref="B25:E25"/>
    <mergeCell ref="B26:E26"/>
    <mergeCell ref="B27:E27"/>
    <mergeCell ref="B28:E28"/>
    <mergeCell ref="B29:E29"/>
    <mergeCell ref="B22:E2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5"/>
  <sheetViews>
    <sheetView workbookViewId="0" topLeftCell="F16">
      <selection activeCell="A2" sqref="A2:W2"/>
    </sheetView>
  </sheetViews>
  <sheetFormatPr defaultColWidth="9.140625" defaultRowHeight="12.75"/>
  <cols>
    <col min="1" max="1" width="4.140625" style="1" customWidth="1"/>
    <col min="2" max="4" width="9.140625" style="1" customWidth="1"/>
    <col min="5" max="5" width="1.421875" style="1" customWidth="1"/>
    <col min="6" max="7" width="5.8515625" style="89" customWidth="1"/>
    <col min="8" max="8" width="7.140625" style="88" customWidth="1"/>
    <col min="9" max="9" width="6.28125" style="88" customWidth="1"/>
    <col min="10" max="11" width="6.28125" style="1" customWidth="1"/>
    <col min="12" max="12" width="6.421875" style="33" customWidth="1"/>
    <col min="13" max="14" width="7.140625" style="88" customWidth="1"/>
    <col min="15" max="15" width="6.00390625" style="88" customWidth="1"/>
    <col min="16" max="16" width="5.8515625" style="33" customWidth="1"/>
    <col min="17" max="17" width="5.7109375" style="33" customWidth="1"/>
    <col min="18" max="18" width="6.00390625" style="88" customWidth="1"/>
    <col min="19" max="19" width="6.140625" style="88" customWidth="1"/>
    <col min="20" max="20" width="6.00390625" style="88" customWidth="1"/>
    <col min="21" max="21" width="5.28125" style="33" customWidth="1"/>
    <col min="22" max="22" width="5.140625" style="33" customWidth="1"/>
    <col min="23" max="23" width="6.28125" style="88" customWidth="1"/>
    <col min="24" max="24" width="4.140625" style="1" customWidth="1"/>
    <col min="25" max="27" width="9.140625" style="1" customWidth="1"/>
    <col min="28" max="28" width="1.421875" style="1" customWidth="1"/>
    <col min="29" max="30" width="6.7109375" style="1" customWidth="1"/>
    <col min="31" max="32" width="6.421875" style="33" customWidth="1"/>
    <col min="33" max="33" width="7.8515625" style="88" customWidth="1"/>
    <col min="34" max="34" width="7.00390625" style="88" customWidth="1"/>
    <col min="35" max="35" width="8.140625" style="88" customWidth="1"/>
    <col min="36" max="36" width="7.00390625" style="89" customWidth="1"/>
    <col min="37" max="37" width="11.00390625" style="104" customWidth="1"/>
    <col min="59" max="16384" width="9.140625" style="1" customWidth="1"/>
  </cols>
  <sheetData>
    <row r="1" spans="1:31" ht="15.75">
      <c r="A1" s="201" t="s">
        <v>216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73"/>
      <c r="Y1" s="73"/>
      <c r="Z1" s="73"/>
      <c r="AA1" s="73"/>
      <c r="AB1" s="73"/>
      <c r="AC1" s="73"/>
      <c r="AD1" s="73"/>
      <c r="AE1" s="81"/>
    </row>
    <row r="2" spans="1:31" ht="11.25" customHeight="1">
      <c r="A2" s="202" t="s">
        <v>219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74"/>
      <c r="Y2" s="74"/>
      <c r="Z2" s="74"/>
      <c r="AA2" s="74"/>
      <c r="AB2" s="74"/>
      <c r="AC2" s="74"/>
      <c r="AD2" s="74"/>
      <c r="AE2" s="82"/>
    </row>
    <row r="3" spans="1:31" ht="12.75" customHeight="1" hidden="1">
      <c r="A3" s="23"/>
      <c r="B3" s="23"/>
      <c r="C3" s="23"/>
      <c r="D3" s="23"/>
      <c r="E3" s="23"/>
      <c r="F3" s="101"/>
      <c r="G3" s="101"/>
      <c r="H3" s="100"/>
      <c r="I3" s="100"/>
      <c r="J3" s="23"/>
      <c r="K3" s="23"/>
      <c r="L3" s="32"/>
      <c r="M3" s="100"/>
      <c r="N3" s="100"/>
      <c r="O3" s="100"/>
      <c r="P3" s="32"/>
      <c r="Q3" s="32"/>
      <c r="R3" s="100"/>
      <c r="S3" s="100"/>
      <c r="T3" s="100"/>
      <c r="U3" s="32"/>
      <c r="V3" s="32"/>
      <c r="W3" s="100"/>
      <c r="X3" s="23"/>
      <c r="Y3" s="23"/>
      <c r="Z3" s="23"/>
      <c r="AA3" s="23"/>
      <c r="AB3" s="23"/>
      <c r="AC3" s="23"/>
      <c r="AD3" s="23"/>
      <c r="AE3" s="32"/>
    </row>
    <row r="4" spans="1:30" ht="4.5" customHeight="1">
      <c r="A4"/>
      <c r="B4"/>
      <c r="C4"/>
      <c r="D4"/>
      <c r="E4"/>
      <c r="F4" s="98"/>
      <c r="G4" s="98"/>
      <c r="J4"/>
      <c r="K4"/>
      <c r="X4"/>
      <c r="Y4"/>
      <c r="Z4"/>
      <c r="AA4"/>
      <c r="AB4"/>
      <c r="AC4"/>
      <c r="AD4"/>
    </row>
    <row r="5" spans="1:37" ht="15.75" customHeight="1">
      <c r="A5" s="203" t="s">
        <v>53</v>
      </c>
      <c r="B5" s="197" t="s">
        <v>54</v>
      </c>
      <c r="C5" s="195"/>
      <c r="D5" s="195"/>
      <c r="E5" s="196"/>
      <c r="F5" s="249" t="s">
        <v>201</v>
      </c>
      <c r="G5" s="249" t="s">
        <v>220</v>
      </c>
      <c r="H5" s="189" t="s">
        <v>202</v>
      </c>
      <c r="I5" s="189" t="s">
        <v>203</v>
      </c>
      <c r="J5" s="270" t="s">
        <v>83</v>
      </c>
      <c r="K5" s="270"/>
      <c r="L5" s="270"/>
      <c r="M5" s="270"/>
      <c r="N5" s="189" t="s">
        <v>204</v>
      </c>
      <c r="O5" s="189" t="s">
        <v>205</v>
      </c>
      <c r="P5" s="270" t="s">
        <v>206</v>
      </c>
      <c r="Q5" s="270"/>
      <c r="R5" s="270"/>
      <c r="S5" s="189" t="s">
        <v>207</v>
      </c>
      <c r="T5" s="189" t="s">
        <v>210</v>
      </c>
      <c r="U5" s="236" t="s">
        <v>97</v>
      </c>
      <c r="V5" s="237"/>
      <c r="W5" s="238"/>
      <c r="X5" s="203" t="s">
        <v>53</v>
      </c>
      <c r="Y5" s="197" t="s">
        <v>54</v>
      </c>
      <c r="Z5" s="195"/>
      <c r="AA5" s="195"/>
      <c r="AB5" s="196"/>
      <c r="AC5" s="270" t="s">
        <v>88</v>
      </c>
      <c r="AD5" s="270"/>
      <c r="AE5" s="270"/>
      <c r="AF5" s="270"/>
      <c r="AG5" s="270"/>
      <c r="AH5" s="189" t="s">
        <v>208</v>
      </c>
      <c r="AI5" s="272" t="s">
        <v>163</v>
      </c>
      <c r="AJ5" s="272" t="s">
        <v>209</v>
      </c>
      <c r="AK5" s="218" t="s">
        <v>211</v>
      </c>
    </row>
    <row r="6" spans="1:37" ht="16.5" customHeight="1">
      <c r="A6" s="203"/>
      <c r="B6" s="191"/>
      <c r="C6" s="192"/>
      <c r="D6" s="192"/>
      <c r="E6" s="193"/>
      <c r="F6" s="250"/>
      <c r="G6" s="250"/>
      <c r="H6" s="190"/>
      <c r="I6" s="190"/>
      <c r="J6" s="256" t="s">
        <v>74</v>
      </c>
      <c r="K6" s="256" t="s">
        <v>79</v>
      </c>
      <c r="L6" s="256" t="s">
        <v>93</v>
      </c>
      <c r="M6" s="184" t="s">
        <v>147</v>
      </c>
      <c r="N6" s="190"/>
      <c r="O6" s="190"/>
      <c r="P6" s="263" t="s">
        <v>75</v>
      </c>
      <c r="Q6" s="263" t="s">
        <v>78</v>
      </c>
      <c r="R6" s="184" t="s">
        <v>147</v>
      </c>
      <c r="S6" s="190"/>
      <c r="T6" s="190"/>
      <c r="U6" s="263" t="s">
        <v>58</v>
      </c>
      <c r="V6" s="263" t="s">
        <v>60</v>
      </c>
      <c r="W6" s="264" t="s">
        <v>147</v>
      </c>
      <c r="X6" s="203"/>
      <c r="Y6" s="191"/>
      <c r="Z6" s="192"/>
      <c r="AA6" s="192"/>
      <c r="AB6" s="193"/>
      <c r="AC6" s="263" t="s">
        <v>64</v>
      </c>
      <c r="AD6" s="263" t="s">
        <v>68</v>
      </c>
      <c r="AE6" s="263" t="s">
        <v>73</v>
      </c>
      <c r="AF6" s="263" t="s">
        <v>212</v>
      </c>
      <c r="AG6" s="264" t="s">
        <v>147</v>
      </c>
      <c r="AH6" s="190"/>
      <c r="AI6" s="273"/>
      <c r="AJ6" s="273"/>
      <c r="AK6" s="204"/>
    </row>
    <row r="7" spans="1:37" ht="66.75" customHeight="1">
      <c r="A7" s="203"/>
      <c r="B7" s="194"/>
      <c r="C7" s="187"/>
      <c r="D7" s="187"/>
      <c r="E7" s="188"/>
      <c r="F7" s="251"/>
      <c r="G7" s="251"/>
      <c r="H7" s="183"/>
      <c r="I7" s="183"/>
      <c r="J7" s="257"/>
      <c r="K7" s="257"/>
      <c r="L7" s="257"/>
      <c r="M7" s="184"/>
      <c r="N7" s="183"/>
      <c r="O7" s="183"/>
      <c r="P7" s="257"/>
      <c r="Q7" s="257"/>
      <c r="R7" s="184"/>
      <c r="S7" s="183"/>
      <c r="T7" s="183"/>
      <c r="U7" s="257"/>
      <c r="V7" s="257"/>
      <c r="W7" s="184"/>
      <c r="X7" s="203"/>
      <c r="Y7" s="194"/>
      <c r="Z7" s="187"/>
      <c r="AA7" s="187"/>
      <c r="AB7" s="188"/>
      <c r="AC7" s="257"/>
      <c r="AD7" s="257"/>
      <c r="AE7" s="257"/>
      <c r="AF7" s="257"/>
      <c r="AG7" s="184"/>
      <c r="AH7" s="183"/>
      <c r="AI7" s="274"/>
      <c r="AJ7" s="274"/>
      <c r="AK7" s="205"/>
    </row>
    <row r="8" spans="1:37" ht="36" customHeight="1">
      <c r="A8" s="3">
        <v>1</v>
      </c>
      <c r="B8" s="252" t="s">
        <v>15</v>
      </c>
      <c r="C8" s="252"/>
      <c r="D8" s="252"/>
      <c r="E8" s="252"/>
      <c r="F8" s="90">
        <f aca="true" t="shared" si="0" ref="F8:W8">SUM(F10:F14)</f>
        <v>0.63</v>
      </c>
      <c r="G8" s="90">
        <f t="shared" si="0"/>
        <v>0.63</v>
      </c>
      <c r="H8" s="90">
        <f t="shared" si="0"/>
        <v>0.63</v>
      </c>
      <c r="I8" s="90">
        <f t="shared" si="0"/>
        <v>0.63</v>
      </c>
      <c r="J8" s="15">
        <f t="shared" si="0"/>
        <v>0.63</v>
      </c>
      <c r="K8" s="15">
        <f t="shared" si="0"/>
        <v>1.9300000000000002</v>
      </c>
      <c r="L8" s="15">
        <f t="shared" si="0"/>
        <v>0.63</v>
      </c>
      <c r="M8" s="90">
        <f t="shared" si="0"/>
        <v>1.346405990016639</v>
      </c>
      <c r="N8" s="90">
        <f t="shared" si="0"/>
        <v>0.63</v>
      </c>
      <c r="O8" s="90">
        <f t="shared" si="0"/>
        <v>0.63</v>
      </c>
      <c r="P8" s="15">
        <f t="shared" si="0"/>
        <v>0.63</v>
      </c>
      <c r="Q8" s="15">
        <f t="shared" si="0"/>
        <v>0.63</v>
      </c>
      <c r="R8" s="90">
        <f t="shared" si="0"/>
        <v>0.63</v>
      </c>
      <c r="S8" s="90">
        <f t="shared" si="0"/>
        <v>0.63</v>
      </c>
      <c r="T8" s="90">
        <f t="shared" si="0"/>
        <v>0.63</v>
      </c>
      <c r="U8" s="15">
        <f t="shared" si="0"/>
        <v>0.63</v>
      </c>
      <c r="V8" s="15">
        <f t="shared" si="0"/>
        <v>0.63</v>
      </c>
      <c r="W8" s="90">
        <f t="shared" si="0"/>
        <v>0.63</v>
      </c>
      <c r="X8" s="3">
        <v>1</v>
      </c>
      <c r="Y8" s="252" t="s">
        <v>15</v>
      </c>
      <c r="Z8" s="252"/>
      <c r="AA8" s="252"/>
      <c r="AB8" s="252"/>
      <c r="AC8" s="79">
        <f aca="true" t="shared" si="1" ref="AC8:AK8">SUM(AC10:AC14)</f>
        <v>1.9300000000000002</v>
      </c>
      <c r="AD8" s="79">
        <f t="shared" si="1"/>
        <v>1.9300000000000002</v>
      </c>
      <c r="AE8" s="15">
        <f t="shared" si="1"/>
        <v>0.63</v>
      </c>
      <c r="AF8" s="15">
        <f t="shared" si="1"/>
        <v>0.63</v>
      </c>
      <c r="AG8" s="90">
        <f t="shared" si="1"/>
        <v>1.423075234484135</v>
      </c>
      <c r="AH8" s="90">
        <f t="shared" si="1"/>
        <v>0.63</v>
      </c>
      <c r="AI8" s="93">
        <f t="shared" si="1"/>
        <v>1.9300000000000002</v>
      </c>
      <c r="AJ8" s="90">
        <f t="shared" si="1"/>
        <v>0.63</v>
      </c>
      <c r="AK8" s="86">
        <f t="shared" si="1"/>
        <v>1.0311115369873516</v>
      </c>
    </row>
    <row r="9" spans="1:37" ht="12.75" customHeight="1">
      <c r="A9" s="4"/>
      <c r="B9" s="259" t="s">
        <v>5</v>
      </c>
      <c r="C9" s="259"/>
      <c r="D9" s="259"/>
      <c r="E9" s="259"/>
      <c r="F9" s="102"/>
      <c r="G9" s="102"/>
      <c r="H9" s="91"/>
      <c r="I9" s="91"/>
      <c r="J9" s="41"/>
      <c r="K9" s="41"/>
      <c r="L9" s="41"/>
      <c r="M9" s="91"/>
      <c r="N9" s="91"/>
      <c r="O9" s="91"/>
      <c r="P9" s="41"/>
      <c r="Q9" s="41"/>
      <c r="R9" s="91"/>
      <c r="S9" s="91"/>
      <c r="T9" s="91"/>
      <c r="U9" s="41"/>
      <c r="V9" s="41"/>
      <c r="W9" s="91"/>
      <c r="X9" s="4"/>
      <c r="Y9" s="259" t="s">
        <v>5</v>
      </c>
      <c r="Z9" s="259"/>
      <c r="AA9" s="259"/>
      <c r="AB9" s="259"/>
      <c r="AC9" s="112"/>
      <c r="AD9" s="112"/>
      <c r="AE9" s="41"/>
      <c r="AF9" s="41"/>
      <c r="AG9" s="91"/>
      <c r="AH9" s="91"/>
      <c r="AI9" s="109"/>
      <c r="AJ9" s="91"/>
      <c r="AK9" s="87"/>
    </row>
    <row r="10" spans="1:37" ht="13.5" customHeight="1">
      <c r="A10" s="4" t="s">
        <v>16</v>
      </c>
      <c r="B10" s="260" t="s">
        <v>21</v>
      </c>
      <c r="C10" s="260"/>
      <c r="D10" s="260"/>
      <c r="E10" s="260"/>
      <c r="F10" s="90">
        <v>0</v>
      </c>
      <c r="G10" s="90">
        <v>0</v>
      </c>
      <c r="H10" s="90">
        <v>0</v>
      </c>
      <c r="I10" s="90">
        <v>0</v>
      </c>
      <c r="J10" s="34">
        <v>0</v>
      </c>
      <c r="K10" s="34">
        <v>1.3</v>
      </c>
      <c r="L10" s="34">
        <v>0</v>
      </c>
      <c r="M10" s="90">
        <f>SUM(J10*J29,K10*K29,L10*L29)/M29</f>
        <v>0.716405990016639</v>
      </c>
      <c r="N10" s="90">
        <v>0</v>
      </c>
      <c r="O10" s="90">
        <v>0</v>
      </c>
      <c r="P10" s="34">
        <v>0</v>
      </c>
      <c r="Q10" s="34">
        <v>0</v>
      </c>
      <c r="R10" s="90">
        <v>0</v>
      </c>
      <c r="S10" s="90">
        <v>0</v>
      </c>
      <c r="T10" s="90">
        <v>0</v>
      </c>
      <c r="U10" s="34">
        <v>0</v>
      </c>
      <c r="V10" s="34">
        <v>0</v>
      </c>
      <c r="W10" s="90">
        <v>0</v>
      </c>
      <c r="X10" s="4" t="s">
        <v>16</v>
      </c>
      <c r="Y10" s="260" t="s">
        <v>21</v>
      </c>
      <c r="Z10" s="260"/>
      <c r="AA10" s="260"/>
      <c r="AB10" s="260"/>
      <c r="AC10" s="37">
        <v>1.3</v>
      </c>
      <c r="AD10" s="37">
        <v>1.3</v>
      </c>
      <c r="AE10" s="34">
        <v>0</v>
      </c>
      <c r="AF10" s="34">
        <v>0</v>
      </c>
      <c r="AG10" s="90">
        <f>SUM(AC10*AC29,AD10*AD29,AE10*AE29,AF10*AF29)/AG29</f>
        <v>0.7930752344841351</v>
      </c>
      <c r="AH10" s="90">
        <v>0</v>
      </c>
      <c r="AI10" s="93">
        <v>1.3</v>
      </c>
      <c r="AJ10" s="90">
        <v>0</v>
      </c>
      <c r="AK10" s="107">
        <f>SUM(F10*F29,G10*G29,H10*H29,I10*I29,M10*M29,N10*N29,O10*O29,R10*R29,S10*S29,T10*T29,W10*W29,AG10*AG29,AH10*AH29,AJ10*AJ29,AI10*AI29)/AK29</f>
        <v>0.40111153698735147</v>
      </c>
    </row>
    <row r="11" spans="1:37" ht="15.75" customHeight="1">
      <c r="A11" s="4" t="s">
        <v>17</v>
      </c>
      <c r="B11" s="261" t="s">
        <v>22</v>
      </c>
      <c r="C11" s="261"/>
      <c r="D11" s="261"/>
      <c r="E11" s="261"/>
      <c r="F11" s="92">
        <v>0</v>
      </c>
      <c r="G11" s="92">
        <v>0</v>
      </c>
      <c r="H11" s="92">
        <v>0</v>
      </c>
      <c r="I11" s="92">
        <v>0</v>
      </c>
      <c r="J11" s="35">
        <v>0</v>
      </c>
      <c r="K11" s="35">
        <v>0</v>
      </c>
      <c r="L11" s="35">
        <v>0</v>
      </c>
      <c r="M11" s="92">
        <v>0</v>
      </c>
      <c r="N11" s="92">
        <v>0</v>
      </c>
      <c r="O11" s="92">
        <v>0</v>
      </c>
      <c r="P11" s="35">
        <v>0</v>
      </c>
      <c r="Q11" s="35">
        <v>0</v>
      </c>
      <c r="R11" s="92">
        <v>0</v>
      </c>
      <c r="S11" s="92">
        <v>0</v>
      </c>
      <c r="T11" s="92">
        <v>0</v>
      </c>
      <c r="U11" s="35">
        <v>0</v>
      </c>
      <c r="V11" s="35">
        <v>0</v>
      </c>
      <c r="W11" s="92">
        <v>0</v>
      </c>
      <c r="X11" s="4" t="s">
        <v>17</v>
      </c>
      <c r="Y11" s="261" t="s">
        <v>22</v>
      </c>
      <c r="Z11" s="261"/>
      <c r="AA11" s="261"/>
      <c r="AB11" s="261"/>
      <c r="AC11" s="113">
        <v>0</v>
      </c>
      <c r="AD11" s="113">
        <v>0</v>
      </c>
      <c r="AE11" s="35">
        <v>0</v>
      </c>
      <c r="AF11" s="35">
        <v>0</v>
      </c>
      <c r="AG11" s="92">
        <v>0</v>
      </c>
      <c r="AH11" s="92">
        <v>0</v>
      </c>
      <c r="AI11" s="110">
        <v>0</v>
      </c>
      <c r="AJ11" s="92">
        <v>0</v>
      </c>
      <c r="AK11" s="108">
        <v>0</v>
      </c>
    </row>
    <row r="12" spans="1:37" ht="15.75" customHeight="1">
      <c r="A12" s="4" t="s">
        <v>18</v>
      </c>
      <c r="B12" s="261" t="s">
        <v>23</v>
      </c>
      <c r="C12" s="261"/>
      <c r="D12" s="261"/>
      <c r="E12" s="261"/>
      <c r="F12" s="90">
        <v>0</v>
      </c>
      <c r="G12" s="90">
        <v>0</v>
      </c>
      <c r="H12" s="90">
        <v>0</v>
      </c>
      <c r="I12" s="90">
        <v>0</v>
      </c>
      <c r="J12" s="34">
        <v>0</v>
      </c>
      <c r="K12" s="34">
        <v>0</v>
      </c>
      <c r="L12" s="34">
        <v>0</v>
      </c>
      <c r="M12" s="90">
        <v>0</v>
      </c>
      <c r="N12" s="90">
        <v>0</v>
      </c>
      <c r="O12" s="90">
        <v>0</v>
      </c>
      <c r="P12" s="34">
        <v>0</v>
      </c>
      <c r="Q12" s="34">
        <v>0</v>
      </c>
      <c r="R12" s="90">
        <v>0</v>
      </c>
      <c r="S12" s="90">
        <v>0</v>
      </c>
      <c r="T12" s="90">
        <v>0</v>
      </c>
      <c r="U12" s="34">
        <v>0</v>
      </c>
      <c r="V12" s="34">
        <v>0</v>
      </c>
      <c r="W12" s="90">
        <v>0</v>
      </c>
      <c r="X12" s="4" t="s">
        <v>18</v>
      </c>
      <c r="Y12" s="261" t="s">
        <v>23</v>
      </c>
      <c r="Z12" s="261"/>
      <c r="AA12" s="261"/>
      <c r="AB12" s="261"/>
      <c r="AC12" s="37">
        <v>0</v>
      </c>
      <c r="AD12" s="37">
        <v>0</v>
      </c>
      <c r="AE12" s="34">
        <v>0</v>
      </c>
      <c r="AF12" s="34">
        <v>0</v>
      </c>
      <c r="AG12" s="90">
        <v>0</v>
      </c>
      <c r="AH12" s="90">
        <v>0</v>
      </c>
      <c r="AI12" s="93">
        <v>0</v>
      </c>
      <c r="AJ12" s="90">
        <v>0</v>
      </c>
      <c r="AK12" s="108">
        <v>0</v>
      </c>
    </row>
    <row r="13" spans="1:37" ht="15.75" customHeight="1">
      <c r="A13" s="4" t="s">
        <v>24</v>
      </c>
      <c r="B13" s="261" t="s">
        <v>25</v>
      </c>
      <c r="C13" s="261"/>
      <c r="D13" s="261"/>
      <c r="E13" s="261"/>
      <c r="F13" s="92">
        <v>0.63</v>
      </c>
      <c r="G13" s="92">
        <v>0.63</v>
      </c>
      <c r="H13" s="92">
        <v>0.63</v>
      </c>
      <c r="I13" s="92">
        <v>0.63</v>
      </c>
      <c r="J13" s="35">
        <v>0.63</v>
      </c>
      <c r="K13" s="35">
        <v>0.63</v>
      </c>
      <c r="L13" s="35">
        <v>0.63</v>
      </c>
      <c r="M13" s="92">
        <v>0.63</v>
      </c>
      <c r="N13" s="92">
        <v>0.63</v>
      </c>
      <c r="O13" s="92">
        <v>0.63</v>
      </c>
      <c r="P13" s="35">
        <v>0.63</v>
      </c>
      <c r="Q13" s="35">
        <v>0.63</v>
      </c>
      <c r="R13" s="92">
        <v>0.63</v>
      </c>
      <c r="S13" s="92">
        <v>0.63</v>
      </c>
      <c r="T13" s="92">
        <v>0.63</v>
      </c>
      <c r="U13" s="35">
        <v>0.63</v>
      </c>
      <c r="V13" s="35">
        <v>0.63</v>
      </c>
      <c r="W13" s="92">
        <v>0.63</v>
      </c>
      <c r="X13" s="4" t="s">
        <v>24</v>
      </c>
      <c r="Y13" s="261" t="s">
        <v>25</v>
      </c>
      <c r="Z13" s="261"/>
      <c r="AA13" s="261"/>
      <c r="AB13" s="261"/>
      <c r="AC13" s="113">
        <v>0.63</v>
      </c>
      <c r="AD13" s="113">
        <v>0.63</v>
      </c>
      <c r="AE13" s="35">
        <v>0.63</v>
      </c>
      <c r="AF13" s="35">
        <v>0.63</v>
      </c>
      <c r="AG13" s="92">
        <v>0.63</v>
      </c>
      <c r="AH13" s="92">
        <v>0.63</v>
      </c>
      <c r="AI13" s="110">
        <v>0.63</v>
      </c>
      <c r="AJ13" s="92">
        <v>0.63</v>
      </c>
      <c r="AK13" s="87">
        <v>0.63</v>
      </c>
    </row>
    <row r="14" spans="1:37" ht="15.75" customHeight="1">
      <c r="A14" s="4" t="s">
        <v>19</v>
      </c>
      <c r="B14" s="260" t="s">
        <v>6</v>
      </c>
      <c r="C14" s="260"/>
      <c r="D14" s="260"/>
      <c r="E14" s="260"/>
      <c r="F14" s="90">
        <v>0</v>
      </c>
      <c r="G14" s="90">
        <v>0</v>
      </c>
      <c r="H14" s="90">
        <v>0</v>
      </c>
      <c r="I14" s="90">
        <v>0</v>
      </c>
      <c r="J14" s="34">
        <v>0</v>
      </c>
      <c r="K14" s="34">
        <v>0</v>
      </c>
      <c r="L14" s="34">
        <v>0</v>
      </c>
      <c r="M14" s="90">
        <v>0</v>
      </c>
      <c r="N14" s="90">
        <v>0</v>
      </c>
      <c r="O14" s="90">
        <v>0</v>
      </c>
      <c r="P14" s="34">
        <v>0</v>
      </c>
      <c r="Q14" s="34">
        <v>0</v>
      </c>
      <c r="R14" s="90">
        <v>0</v>
      </c>
      <c r="S14" s="90">
        <v>0</v>
      </c>
      <c r="T14" s="90">
        <v>0</v>
      </c>
      <c r="U14" s="34">
        <v>0</v>
      </c>
      <c r="V14" s="34">
        <v>0</v>
      </c>
      <c r="W14" s="90">
        <v>0</v>
      </c>
      <c r="X14" s="4" t="s">
        <v>19</v>
      </c>
      <c r="Y14" s="260" t="s">
        <v>6</v>
      </c>
      <c r="Z14" s="260"/>
      <c r="AA14" s="260"/>
      <c r="AB14" s="260"/>
      <c r="AC14" s="37">
        <v>0</v>
      </c>
      <c r="AD14" s="37">
        <v>0</v>
      </c>
      <c r="AE14" s="34">
        <v>0</v>
      </c>
      <c r="AF14" s="34">
        <v>0</v>
      </c>
      <c r="AG14" s="90">
        <v>0</v>
      </c>
      <c r="AH14" s="90">
        <v>0</v>
      </c>
      <c r="AI14" s="93">
        <v>0</v>
      </c>
      <c r="AJ14" s="90">
        <v>0</v>
      </c>
      <c r="AK14" s="108">
        <v>0</v>
      </c>
    </row>
    <row r="15" spans="1:37" ht="12.75" customHeight="1">
      <c r="A15" s="3">
        <v>2</v>
      </c>
      <c r="B15" s="252" t="s">
        <v>7</v>
      </c>
      <c r="C15" s="252"/>
      <c r="D15" s="252"/>
      <c r="E15" s="252"/>
      <c r="F15" s="90">
        <v>0</v>
      </c>
      <c r="G15" s="90">
        <v>0.5</v>
      </c>
      <c r="H15" s="90">
        <v>0.5</v>
      </c>
      <c r="I15" s="90">
        <v>0.5</v>
      </c>
      <c r="J15" s="15">
        <v>0.5</v>
      </c>
      <c r="K15" s="15">
        <v>0</v>
      </c>
      <c r="L15" s="15">
        <v>0</v>
      </c>
      <c r="M15" s="90">
        <f>SUM(J15*J29,L15*L29)/M29</f>
        <v>0.05366056572379368</v>
      </c>
      <c r="N15" s="90">
        <v>0.5</v>
      </c>
      <c r="O15" s="90">
        <v>0.5</v>
      </c>
      <c r="P15" s="15">
        <v>0.5</v>
      </c>
      <c r="Q15" s="15">
        <v>0.5</v>
      </c>
      <c r="R15" s="90">
        <v>0.5</v>
      </c>
      <c r="S15" s="90">
        <v>0.5</v>
      </c>
      <c r="T15" s="90">
        <v>0</v>
      </c>
      <c r="U15" s="15">
        <v>0.5</v>
      </c>
      <c r="V15" s="15">
        <v>0.5</v>
      </c>
      <c r="W15" s="90">
        <v>0.5</v>
      </c>
      <c r="X15" s="3">
        <v>2</v>
      </c>
      <c r="Y15" s="252" t="s">
        <v>7</v>
      </c>
      <c r="Z15" s="252"/>
      <c r="AA15" s="252"/>
      <c r="AB15" s="252"/>
      <c r="AC15" s="79">
        <v>0.69</v>
      </c>
      <c r="AD15" s="79">
        <v>0.69</v>
      </c>
      <c r="AE15" s="15">
        <v>0.5</v>
      </c>
      <c r="AF15" s="15">
        <v>0.5</v>
      </c>
      <c r="AG15" s="90">
        <f>SUM(AC15*AC29,AD15*AD29,AE15*AE29,AF15*AF29)/AG29</f>
        <v>0.6159109958092196</v>
      </c>
      <c r="AH15" s="90">
        <v>0.5</v>
      </c>
      <c r="AI15" s="93">
        <v>0</v>
      </c>
      <c r="AJ15" s="90">
        <v>0.5</v>
      </c>
      <c r="AK15" s="107">
        <f>SUM(F15*F29,G15*G29,H15*H29,I15*I29,M15*M29,N15*N29,O15*O29,R15*R29,S15*S29,T15*T29,W15*W29,AG15*AG29,AH15*AH29,AJ15*AJ29,AI15*AI29)/AK29</f>
        <v>0.3079669732975596</v>
      </c>
    </row>
    <row r="16" spans="1:37" ht="13.5" customHeight="1">
      <c r="A16" s="3">
        <v>3</v>
      </c>
      <c r="B16" s="252" t="s">
        <v>26</v>
      </c>
      <c r="C16" s="252"/>
      <c r="D16" s="252"/>
      <c r="E16" s="252"/>
      <c r="F16" s="90">
        <v>0</v>
      </c>
      <c r="G16" s="90">
        <v>1.52</v>
      </c>
      <c r="H16" s="90">
        <v>1.52</v>
      </c>
      <c r="I16" s="90">
        <v>1.52</v>
      </c>
      <c r="J16" s="15">
        <v>1.52</v>
      </c>
      <c r="K16" s="15">
        <v>0</v>
      </c>
      <c r="L16" s="15">
        <v>0</v>
      </c>
      <c r="M16" s="90">
        <f>SUM(J16*J29,L16*L29)/M29</f>
        <v>0.1631281198003328</v>
      </c>
      <c r="N16" s="90">
        <v>1.52</v>
      </c>
      <c r="O16" s="90">
        <v>1.52</v>
      </c>
      <c r="P16" s="15">
        <v>1.52</v>
      </c>
      <c r="Q16" s="15">
        <v>1.52</v>
      </c>
      <c r="R16" s="90">
        <v>1.52</v>
      </c>
      <c r="S16" s="90">
        <v>1.52</v>
      </c>
      <c r="T16" s="90">
        <v>0</v>
      </c>
      <c r="U16" s="15">
        <v>1.52</v>
      </c>
      <c r="V16" s="15">
        <v>1.52</v>
      </c>
      <c r="W16" s="90">
        <v>1.52</v>
      </c>
      <c r="X16" s="3">
        <v>3</v>
      </c>
      <c r="Y16" s="252" t="s">
        <v>26</v>
      </c>
      <c r="Z16" s="252"/>
      <c r="AA16" s="252"/>
      <c r="AB16" s="252"/>
      <c r="AC16" s="79">
        <v>2.17</v>
      </c>
      <c r="AD16" s="79">
        <v>2.17</v>
      </c>
      <c r="AE16" s="15">
        <v>1.52</v>
      </c>
      <c r="AF16" s="15">
        <v>1.52</v>
      </c>
      <c r="AG16" s="90">
        <f>SUM(AC16*AC29,AD16*AD29,AE16*AE29,AF16*AF29)/AG29</f>
        <v>1.9165376172420674</v>
      </c>
      <c r="AH16" s="90">
        <v>1.52</v>
      </c>
      <c r="AI16" s="93">
        <v>0</v>
      </c>
      <c r="AJ16" s="90">
        <v>1.52</v>
      </c>
      <c r="AK16" s="107">
        <f>SUM(F16*F29,G16*G29,H16*H29,I16*I29,M16*M29,N16*N29,O16*O29,R16*R29,S16*S29,T16*T29,W16*W29,AG16*AG29,AH16*AH29,AJ16*AJ29)/AK29</f>
        <v>0.9432889357352752</v>
      </c>
    </row>
    <row r="17" spans="1:37" ht="23.25" customHeight="1">
      <c r="A17" s="3">
        <v>4</v>
      </c>
      <c r="B17" s="252" t="s">
        <v>8</v>
      </c>
      <c r="C17" s="252"/>
      <c r="D17" s="252"/>
      <c r="E17" s="252"/>
      <c r="F17" s="90">
        <f aca="true" t="shared" si="2" ref="F17:W17">SUM(F19:F22)</f>
        <v>1.63</v>
      </c>
      <c r="G17" s="90">
        <f t="shared" si="2"/>
        <v>1.63</v>
      </c>
      <c r="H17" s="90">
        <f t="shared" si="2"/>
        <v>1.63</v>
      </c>
      <c r="I17" s="90">
        <f t="shared" si="2"/>
        <v>1.63</v>
      </c>
      <c r="J17" s="15">
        <f t="shared" si="2"/>
        <v>1.63</v>
      </c>
      <c r="K17" s="15">
        <f t="shared" si="2"/>
        <v>1.8399999999999999</v>
      </c>
      <c r="L17" s="15">
        <f t="shared" si="2"/>
        <v>1.63</v>
      </c>
      <c r="M17" s="90">
        <f t="shared" si="2"/>
        <v>1.7457271214642263</v>
      </c>
      <c r="N17" s="90">
        <f t="shared" si="2"/>
        <v>1.63</v>
      </c>
      <c r="O17" s="90">
        <f t="shared" si="2"/>
        <v>1.63</v>
      </c>
      <c r="P17" s="15">
        <f t="shared" si="2"/>
        <v>1.63</v>
      </c>
      <c r="Q17" s="15">
        <f t="shared" si="2"/>
        <v>1.63</v>
      </c>
      <c r="R17" s="90">
        <f t="shared" si="2"/>
        <v>1.63</v>
      </c>
      <c r="S17" s="90">
        <f t="shared" si="2"/>
        <v>1.63</v>
      </c>
      <c r="T17" s="90">
        <f t="shared" si="2"/>
        <v>1.63</v>
      </c>
      <c r="U17" s="15">
        <f t="shared" si="2"/>
        <v>1.63</v>
      </c>
      <c r="V17" s="15">
        <f t="shared" si="2"/>
        <v>1.63</v>
      </c>
      <c r="W17" s="90">
        <f t="shared" si="2"/>
        <v>1.63</v>
      </c>
      <c r="X17" s="3">
        <v>4</v>
      </c>
      <c r="Y17" s="252" t="s">
        <v>8</v>
      </c>
      <c r="Z17" s="252"/>
      <c r="AA17" s="252"/>
      <c r="AB17" s="252"/>
      <c r="AC17" s="79">
        <f aca="true" t="shared" si="3" ref="AC17:AK17">SUM(AC19:AC22)</f>
        <v>1.63</v>
      </c>
      <c r="AD17" s="79">
        <f t="shared" si="3"/>
        <v>1.63</v>
      </c>
      <c r="AE17" s="15">
        <f t="shared" si="3"/>
        <v>1.63</v>
      </c>
      <c r="AF17" s="15">
        <f t="shared" si="3"/>
        <v>1.63</v>
      </c>
      <c r="AG17" s="90">
        <f t="shared" si="3"/>
        <v>1.63</v>
      </c>
      <c r="AH17" s="90">
        <f t="shared" si="3"/>
        <v>1.63</v>
      </c>
      <c r="AI17" s="93">
        <f t="shared" si="3"/>
        <v>1.8399999999999999</v>
      </c>
      <c r="AJ17" s="90">
        <f t="shared" si="3"/>
        <v>1.63</v>
      </c>
      <c r="AK17" s="90">
        <f t="shared" si="3"/>
        <v>1.6742899578382522</v>
      </c>
    </row>
    <row r="18" spans="1:37" ht="12.75" customHeight="1">
      <c r="A18" s="3"/>
      <c r="B18" s="262" t="s">
        <v>5</v>
      </c>
      <c r="C18" s="262"/>
      <c r="D18" s="262"/>
      <c r="E18" s="262"/>
      <c r="F18" s="92"/>
      <c r="G18" s="92"/>
      <c r="H18" s="92"/>
      <c r="I18" s="92"/>
      <c r="J18" s="36"/>
      <c r="K18" s="36"/>
      <c r="L18" s="36"/>
      <c r="M18" s="92"/>
      <c r="N18" s="92"/>
      <c r="O18" s="92"/>
      <c r="P18" s="36"/>
      <c r="Q18" s="36"/>
      <c r="R18" s="92"/>
      <c r="S18" s="92"/>
      <c r="T18" s="92"/>
      <c r="U18" s="36"/>
      <c r="V18" s="36"/>
      <c r="W18" s="92"/>
      <c r="X18" s="3"/>
      <c r="Y18" s="262" t="s">
        <v>5</v>
      </c>
      <c r="Z18" s="262"/>
      <c r="AA18" s="262"/>
      <c r="AB18" s="262"/>
      <c r="AC18" s="113"/>
      <c r="AD18" s="113"/>
      <c r="AE18" s="36"/>
      <c r="AF18" s="36"/>
      <c r="AG18" s="92"/>
      <c r="AH18" s="92"/>
      <c r="AI18" s="110"/>
      <c r="AJ18" s="92"/>
      <c r="AK18" s="87"/>
    </row>
    <row r="19" spans="1:37" ht="18.75" customHeight="1">
      <c r="A19" s="3"/>
      <c r="B19" s="258" t="s">
        <v>9</v>
      </c>
      <c r="C19" s="258"/>
      <c r="D19" s="258"/>
      <c r="E19" s="258"/>
      <c r="F19" s="93">
        <v>0</v>
      </c>
      <c r="G19" s="93">
        <v>0</v>
      </c>
      <c r="H19" s="93">
        <v>0</v>
      </c>
      <c r="I19" s="93">
        <v>0</v>
      </c>
      <c r="J19" s="37">
        <v>0</v>
      </c>
      <c r="K19" s="37">
        <v>0.21</v>
      </c>
      <c r="L19" s="37">
        <v>0</v>
      </c>
      <c r="M19" s="90">
        <f>SUM(J19*J29,K19*K29,L19*L29)/M29</f>
        <v>0.11572712146422627</v>
      </c>
      <c r="N19" s="93">
        <v>0</v>
      </c>
      <c r="O19" s="93">
        <v>0</v>
      </c>
      <c r="P19" s="37">
        <v>0</v>
      </c>
      <c r="Q19" s="37">
        <v>0</v>
      </c>
      <c r="R19" s="93">
        <v>0</v>
      </c>
      <c r="S19" s="93">
        <v>0</v>
      </c>
      <c r="T19" s="93">
        <v>0</v>
      </c>
      <c r="U19" s="37">
        <v>0</v>
      </c>
      <c r="V19" s="37">
        <v>0</v>
      </c>
      <c r="W19" s="93">
        <v>0</v>
      </c>
      <c r="X19" s="3"/>
      <c r="Y19" s="258" t="s">
        <v>9</v>
      </c>
      <c r="Z19" s="258"/>
      <c r="AA19" s="258"/>
      <c r="AB19" s="258"/>
      <c r="AC19" s="37">
        <v>0</v>
      </c>
      <c r="AD19" s="37">
        <v>0</v>
      </c>
      <c r="AE19" s="37">
        <v>0</v>
      </c>
      <c r="AF19" s="37">
        <v>0</v>
      </c>
      <c r="AG19" s="93">
        <v>0</v>
      </c>
      <c r="AH19" s="93">
        <v>0</v>
      </c>
      <c r="AI19" s="93">
        <v>0.21</v>
      </c>
      <c r="AJ19" s="93">
        <v>0</v>
      </c>
      <c r="AK19" s="107">
        <f>SUM(F19*F29,G19*G29,H19*H29,I19*I29,M19*M29,N19*N29,O19*O29,R19*R29,S19*S29,T19*T29,W19*W29,AG19*AG29,AH19*AH29,AJ19*AJ29,AI19*AI29)/AK29</f>
        <v>0.0442899578382522</v>
      </c>
    </row>
    <row r="20" spans="1:37" ht="21.75" customHeight="1">
      <c r="A20" s="3"/>
      <c r="B20" s="258" t="s">
        <v>28</v>
      </c>
      <c r="C20" s="258"/>
      <c r="D20" s="258"/>
      <c r="E20" s="258"/>
      <c r="F20" s="93">
        <v>0</v>
      </c>
      <c r="G20" s="93">
        <v>0</v>
      </c>
      <c r="H20" s="93">
        <v>0</v>
      </c>
      <c r="I20" s="93">
        <v>0</v>
      </c>
      <c r="J20" s="37">
        <v>0</v>
      </c>
      <c r="K20" s="37">
        <v>0</v>
      </c>
      <c r="L20" s="37">
        <v>0</v>
      </c>
      <c r="M20" s="93">
        <v>0</v>
      </c>
      <c r="N20" s="93">
        <v>0</v>
      </c>
      <c r="O20" s="93">
        <v>0</v>
      </c>
      <c r="P20" s="37">
        <v>0</v>
      </c>
      <c r="Q20" s="37">
        <v>0</v>
      </c>
      <c r="R20" s="93">
        <v>0</v>
      </c>
      <c r="S20" s="93">
        <v>0</v>
      </c>
      <c r="T20" s="93">
        <v>0</v>
      </c>
      <c r="U20" s="37">
        <v>0</v>
      </c>
      <c r="V20" s="37">
        <v>0</v>
      </c>
      <c r="W20" s="93">
        <v>0</v>
      </c>
      <c r="X20" s="3"/>
      <c r="Y20" s="258" t="s">
        <v>28</v>
      </c>
      <c r="Z20" s="258"/>
      <c r="AA20" s="258"/>
      <c r="AB20" s="258"/>
      <c r="AC20" s="37">
        <v>0</v>
      </c>
      <c r="AD20" s="37">
        <v>0</v>
      </c>
      <c r="AE20" s="37">
        <v>0</v>
      </c>
      <c r="AF20" s="37">
        <v>0</v>
      </c>
      <c r="AG20" s="93">
        <v>0</v>
      </c>
      <c r="AH20" s="93">
        <v>0</v>
      </c>
      <c r="AI20" s="93">
        <v>0</v>
      </c>
      <c r="AJ20" s="93">
        <v>0</v>
      </c>
      <c r="AK20" s="108">
        <v>0</v>
      </c>
    </row>
    <row r="21" spans="1:37" ht="10.5" customHeight="1" hidden="1">
      <c r="A21" s="3"/>
      <c r="B21" s="258" t="s">
        <v>14</v>
      </c>
      <c r="C21" s="258"/>
      <c r="D21" s="258"/>
      <c r="E21" s="258"/>
      <c r="F21" s="93"/>
      <c r="G21" s="93"/>
      <c r="H21" s="93"/>
      <c r="I21" s="93"/>
      <c r="J21" s="37"/>
      <c r="K21" s="37"/>
      <c r="L21" s="37"/>
      <c r="M21" s="93"/>
      <c r="N21" s="93"/>
      <c r="O21" s="93"/>
      <c r="P21" s="37"/>
      <c r="Q21" s="37"/>
      <c r="R21" s="93"/>
      <c r="S21" s="93"/>
      <c r="T21" s="93"/>
      <c r="U21" s="37"/>
      <c r="V21" s="37"/>
      <c r="W21" s="93"/>
      <c r="X21" s="3"/>
      <c r="Y21" s="258" t="s">
        <v>14</v>
      </c>
      <c r="Z21" s="258"/>
      <c r="AA21" s="258"/>
      <c r="AB21" s="258"/>
      <c r="AC21" s="37"/>
      <c r="AD21" s="37"/>
      <c r="AE21" s="37"/>
      <c r="AF21" s="37"/>
      <c r="AG21" s="93"/>
      <c r="AH21" s="93"/>
      <c r="AI21" s="93"/>
      <c r="AJ21" s="93"/>
      <c r="AK21" s="87"/>
    </row>
    <row r="22" spans="1:37" ht="12.75" customHeight="1">
      <c r="A22" s="3"/>
      <c r="B22" s="258" t="s">
        <v>20</v>
      </c>
      <c r="C22" s="258"/>
      <c r="D22" s="258"/>
      <c r="E22" s="258"/>
      <c r="F22" s="93">
        <v>1.63</v>
      </c>
      <c r="G22" s="93">
        <v>1.63</v>
      </c>
      <c r="H22" s="93">
        <v>1.63</v>
      </c>
      <c r="I22" s="93">
        <v>1.63</v>
      </c>
      <c r="J22" s="37">
        <v>1.63</v>
      </c>
      <c r="K22" s="37">
        <v>1.63</v>
      </c>
      <c r="L22" s="37">
        <v>1.63</v>
      </c>
      <c r="M22" s="93">
        <v>1.63</v>
      </c>
      <c r="N22" s="93">
        <v>1.63</v>
      </c>
      <c r="O22" s="93">
        <v>1.63</v>
      </c>
      <c r="P22" s="37">
        <v>1.63</v>
      </c>
      <c r="Q22" s="37">
        <v>1.63</v>
      </c>
      <c r="R22" s="93">
        <v>1.63</v>
      </c>
      <c r="S22" s="93">
        <v>1.63</v>
      </c>
      <c r="T22" s="93">
        <v>1.63</v>
      </c>
      <c r="U22" s="37">
        <v>1.63</v>
      </c>
      <c r="V22" s="37">
        <v>1.63</v>
      </c>
      <c r="W22" s="93">
        <v>1.63</v>
      </c>
      <c r="X22" s="3"/>
      <c r="Y22" s="258" t="s">
        <v>20</v>
      </c>
      <c r="Z22" s="258"/>
      <c r="AA22" s="258"/>
      <c r="AB22" s="258"/>
      <c r="AC22" s="37">
        <v>1.63</v>
      </c>
      <c r="AD22" s="37">
        <v>1.63</v>
      </c>
      <c r="AE22" s="37">
        <v>1.63</v>
      </c>
      <c r="AF22" s="37">
        <v>1.63</v>
      </c>
      <c r="AG22" s="93">
        <v>1.63</v>
      </c>
      <c r="AH22" s="93">
        <v>1.63</v>
      </c>
      <c r="AI22" s="93">
        <v>1.63</v>
      </c>
      <c r="AJ22" s="93">
        <v>1.63</v>
      </c>
      <c r="AK22" s="87">
        <v>1.63</v>
      </c>
    </row>
    <row r="23" spans="1:37" ht="33.75" customHeight="1">
      <c r="A23" s="3">
        <v>5</v>
      </c>
      <c r="B23" s="252" t="s">
        <v>10</v>
      </c>
      <c r="C23" s="252"/>
      <c r="D23" s="252"/>
      <c r="E23" s="252"/>
      <c r="F23" s="93">
        <v>0</v>
      </c>
      <c r="G23" s="93">
        <v>0</v>
      </c>
      <c r="H23" s="93">
        <v>0</v>
      </c>
      <c r="I23" s="94">
        <v>0</v>
      </c>
      <c r="J23" s="38">
        <v>0</v>
      </c>
      <c r="K23" s="38">
        <v>0</v>
      </c>
      <c r="L23" s="38">
        <v>0</v>
      </c>
      <c r="M23" s="94">
        <v>0</v>
      </c>
      <c r="N23" s="94">
        <v>0</v>
      </c>
      <c r="O23" s="94">
        <v>0</v>
      </c>
      <c r="P23" s="38">
        <v>0</v>
      </c>
      <c r="Q23" s="38">
        <v>0</v>
      </c>
      <c r="R23" s="94">
        <v>0</v>
      </c>
      <c r="S23" s="94">
        <v>0</v>
      </c>
      <c r="T23" s="94">
        <v>0</v>
      </c>
      <c r="U23" s="38">
        <v>0</v>
      </c>
      <c r="V23" s="38">
        <v>0</v>
      </c>
      <c r="W23" s="94">
        <v>0</v>
      </c>
      <c r="X23" s="3">
        <v>5</v>
      </c>
      <c r="Y23" s="252" t="s">
        <v>10</v>
      </c>
      <c r="Z23" s="252"/>
      <c r="AA23" s="252"/>
      <c r="AB23" s="252"/>
      <c r="AC23" s="114">
        <v>0</v>
      </c>
      <c r="AD23" s="114">
        <v>0</v>
      </c>
      <c r="AE23" s="38">
        <v>0</v>
      </c>
      <c r="AF23" s="38">
        <v>0</v>
      </c>
      <c r="AG23" s="94">
        <v>0</v>
      </c>
      <c r="AH23" s="94">
        <v>0</v>
      </c>
      <c r="AI23" s="111">
        <v>0</v>
      </c>
      <c r="AJ23" s="94">
        <v>0</v>
      </c>
      <c r="AK23" s="108">
        <v>0</v>
      </c>
    </row>
    <row r="24" spans="1:37" ht="12.75" customHeight="1">
      <c r="A24" s="3">
        <v>6</v>
      </c>
      <c r="B24" s="252" t="s">
        <v>11</v>
      </c>
      <c r="C24" s="252"/>
      <c r="D24" s="252"/>
      <c r="E24" s="252"/>
      <c r="F24" s="90">
        <v>0</v>
      </c>
      <c r="G24" s="90">
        <v>0</v>
      </c>
      <c r="H24" s="94">
        <v>0</v>
      </c>
      <c r="I24" s="94">
        <v>0</v>
      </c>
      <c r="J24" s="38">
        <v>0</v>
      </c>
      <c r="K24" s="38">
        <v>0</v>
      </c>
      <c r="L24" s="38">
        <v>0</v>
      </c>
      <c r="M24" s="94">
        <v>0</v>
      </c>
      <c r="N24" s="94">
        <v>0</v>
      </c>
      <c r="O24" s="94">
        <v>0</v>
      </c>
      <c r="P24" s="38">
        <v>0</v>
      </c>
      <c r="Q24" s="38">
        <v>0</v>
      </c>
      <c r="R24" s="94">
        <v>0</v>
      </c>
      <c r="S24" s="94">
        <v>0</v>
      </c>
      <c r="T24" s="94">
        <v>0</v>
      </c>
      <c r="U24" s="38">
        <v>0</v>
      </c>
      <c r="V24" s="38">
        <v>0</v>
      </c>
      <c r="W24" s="94">
        <v>0</v>
      </c>
      <c r="X24" s="3">
        <v>6</v>
      </c>
      <c r="Y24" s="252" t="s">
        <v>11</v>
      </c>
      <c r="Z24" s="252"/>
      <c r="AA24" s="252"/>
      <c r="AB24" s="252"/>
      <c r="AC24" s="114">
        <v>0</v>
      </c>
      <c r="AD24" s="114">
        <v>0</v>
      </c>
      <c r="AE24" s="38">
        <v>0</v>
      </c>
      <c r="AF24" s="38">
        <v>0</v>
      </c>
      <c r="AG24" s="94">
        <v>0</v>
      </c>
      <c r="AH24" s="94">
        <v>0</v>
      </c>
      <c r="AI24" s="111">
        <v>0</v>
      </c>
      <c r="AJ24" s="94">
        <v>0</v>
      </c>
      <c r="AK24" s="108">
        <v>0</v>
      </c>
    </row>
    <row r="25" spans="1:37" ht="26.25" customHeight="1">
      <c r="A25" s="3">
        <v>7</v>
      </c>
      <c r="B25" s="252" t="s">
        <v>27</v>
      </c>
      <c r="C25" s="252"/>
      <c r="D25" s="252"/>
      <c r="E25" s="252"/>
      <c r="F25" s="90">
        <v>2.35</v>
      </c>
      <c r="G25" s="90">
        <v>2.35</v>
      </c>
      <c r="H25" s="90">
        <v>2.35</v>
      </c>
      <c r="I25" s="90">
        <v>2.35</v>
      </c>
      <c r="J25" s="15">
        <v>2.35</v>
      </c>
      <c r="K25" s="15">
        <v>2.35</v>
      </c>
      <c r="L25" s="15">
        <v>2.35</v>
      </c>
      <c r="M25" s="90">
        <v>2.35</v>
      </c>
      <c r="N25" s="90">
        <v>2.35</v>
      </c>
      <c r="O25" s="90">
        <v>2.35</v>
      </c>
      <c r="P25" s="15">
        <v>2.35</v>
      </c>
      <c r="Q25" s="15">
        <v>2.35</v>
      </c>
      <c r="R25" s="90">
        <v>2.35</v>
      </c>
      <c r="S25" s="90">
        <v>2.35</v>
      </c>
      <c r="T25" s="90">
        <v>2.35</v>
      </c>
      <c r="U25" s="15">
        <v>2.35</v>
      </c>
      <c r="V25" s="15">
        <v>2.35</v>
      </c>
      <c r="W25" s="90">
        <v>2.35</v>
      </c>
      <c r="X25" s="3">
        <v>7</v>
      </c>
      <c r="Y25" s="252" t="s">
        <v>27</v>
      </c>
      <c r="Z25" s="252"/>
      <c r="AA25" s="252"/>
      <c r="AB25" s="252"/>
      <c r="AC25" s="79">
        <v>2.35</v>
      </c>
      <c r="AD25" s="79">
        <v>2.35</v>
      </c>
      <c r="AE25" s="15">
        <v>2.35</v>
      </c>
      <c r="AF25" s="15">
        <v>2.35</v>
      </c>
      <c r="AG25" s="90">
        <v>2.35</v>
      </c>
      <c r="AH25" s="90">
        <v>2.35</v>
      </c>
      <c r="AI25" s="93">
        <v>2.35</v>
      </c>
      <c r="AJ25" s="90">
        <v>2.35</v>
      </c>
      <c r="AK25" s="87">
        <v>2.35</v>
      </c>
    </row>
    <row r="26" spans="1:37" ht="36.75" customHeight="1">
      <c r="A26" s="3">
        <v>8</v>
      </c>
      <c r="B26" s="252" t="s">
        <v>12</v>
      </c>
      <c r="C26" s="252"/>
      <c r="D26" s="252"/>
      <c r="E26" s="252"/>
      <c r="F26" s="90">
        <v>0</v>
      </c>
      <c r="G26" s="90">
        <v>0</v>
      </c>
      <c r="H26" s="90">
        <v>0</v>
      </c>
      <c r="I26" s="90">
        <v>0</v>
      </c>
      <c r="J26" s="15">
        <v>0</v>
      </c>
      <c r="K26" s="15">
        <v>0</v>
      </c>
      <c r="L26" s="15">
        <v>0</v>
      </c>
      <c r="M26" s="90">
        <v>0</v>
      </c>
      <c r="N26" s="90">
        <v>0</v>
      </c>
      <c r="O26" s="90">
        <v>0</v>
      </c>
      <c r="P26" s="15">
        <v>0</v>
      </c>
      <c r="Q26" s="15">
        <v>0</v>
      </c>
      <c r="R26" s="90">
        <v>0</v>
      </c>
      <c r="S26" s="90">
        <v>0</v>
      </c>
      <c r="T26" s="90">
        <v>0</v>
      </c>
      <c r="U26" s="15">
        <v>0</v>
      </c>
      <c r="V26" s="15">
        <v>0</v>
      </c>
      <c r="W26" s="90">
        <v>0</v>
      </c>
      <c r="X26" s="3">
        <v>8</v>
      </c>
      <c r="Y26" s="252" t="s">
        <v>12</v>
      </c>
      <c r="Z26" s="252"/>
      <c r="AA26" s="252"/>
      <c r="AB26" s="252"/>
      <c r="AC26" s="79">
        <v>0</v>
      </c>
      <c r="AD26" s="79">
        <v>0</v>
      </c>
      <c r="AE26" s="15">
        <v>0</v>
      </c>
      <c r="AF26" s="15">
        <v>0</v>
      </c>
      <c r="AG26" s="90">
        <v>0</v>
      </c>
      <c r="AH26" s="90">
        <v>0</v>
      </c>
      <c r="AI26" s="93">
        <v>0</v>
      </c>
      <c r="AJ26" s="90">
        <v>0</v>
      </c>
      <c r="AK26" s="108">
        <v>0</v>
      </c>
    </row>
    <row r="27" spans="1:37" ht="15" customHeight="1" hidden="1">
      <c r="A27" s="3">
        <v>9</v>
      </c>
      <c r="B27" s="265" t="s">
        <v>142</v>
      </c>
      <c r="C27" s="266"/>
      <c r="D27" s="266"/>
      <c r="E27" s="267"/>
      <c r="F27" s="97"/>
      <c r="G27" s="97"/>
      <c r="H27" s="90"/>
      <c r="I27" s="90"/>
      <c r="J27" s="15"/>
      <c r="K27" s="15"/>
      <c r="L27" s="15"/>
      <c r="M27" s="90"/>
      <c r="N27" s="90"/>
      <c r="O27" s="90"/>
      <c r="P27" s="15"/>
      <c r="Q27" s="15"/>
      <c r="R27" s="90"/>
      <c r="S27" s="90"/>
      <c r="T27" s="90"/>
      <c r="U27" s="15"/>
      <c r="V27" s="15"/>
      <c r="W27" s="90"/>
      <c r="X27" s="3">
        <v>9</v>
      </c>
      <c r="Y27" s="265" t="s">
        <v>142</v>
      </c>
      <c r="Z27" s="266"/>
      <c r="AA27" s="266"/>
      <c r="AB27" s="267"/>
      <c r="AC27" s="79"/>
      <c r="AD27" s="79"/>
      <c r="AE27" s="15"/>
      <c r="AF27" s="15"/>
      <c r="AG27" s="90"/>
      <c r="AH27" s="90"/>
      <c r="AI27" s="93"/>
      <c r="AJ27" s="90"/>
      <c r="AK27" s="87"/>
    </row>
    <row r="28" spans="1:37" ht="12.75" customHeight="1">
      <c r="A28" s="10"/>
      <c r="B28" s="268" t="s">
        <v>39</v>
      </c>
      <c r="C28" s="268"/>
      <c r="D28" s="268"/>
      <c r="E28" s="268"/>
      <c r="F28" s="90">
        <f aca="true" t="shared" si="4" ref="F28:W28">SUM(F26,F25,F24,F23,F17,F16,F15,F8)</f>
        <v>4.61</v>
      </c>
      <c r="G28" s="90">
        <f t="shared" si="4"/>
        <v>6.63</v>
      </c>
      <c r="H28" s="90">
        <f t="shared" si="4"/>
        <v>6.63</v>
      </c>
      <c r="I28" s="90">
        <f t="shared" si="4"/>
        <v>6.63</v>
      </c>
      <c r="J28" s="17">
        <f t="shared" si="4"/>
        <v>6.63</v>
      </c>
      <c r="K28" s="17">
        <f t="shared" si="4"/>
        <v>6.119999999999999</v>
      </c>
      <c r="L28" s="17">
        <f t="shared" si="4"/>
        <v>4.61</v>
      </c>
      <c r="M28" s="90">
        <f t="shared" si="4"/>
        <v>5.658921797004992</v>
      </c>
      <c r="N28" s="90">
        <f t="shared" si="4"/>
        <v>6.63</v>
      </c>
      <c r="O28" s="90">
        <f t="shared" si="4"/>
        <v>6.63</v>
      </c>
      <c r="P28" s="17">
        <f t="shared" si="4"/>
        <v>6.63</v>
      </c>
      <c r="Q28" s="17">
        <f t="shared" si="4"/>
        <v>6.63</v>
      </c>
      <c r="R28" s="90">
        <f t="shared" si="4"/>
        <v>6.63</v>
      </c>
      <c r="S28" s="90">
        <f t="shared" si="4"/>
        <v>6.63</v>
      </c>
      <c r="T28" s="90">
        <f t="shared" si="4"/>
        <v>4.61</v>
      </c>
      <c r="U28" s="17">
        <f t="shared" si="4"/>
        <v>6.63</v>
      </c>
      <c r="V28" s="17">
        <f t="shared" si="4"/>
        <v>6.63</v>
      </c>
      <c r="W28" s="90">
        <f t="shared" si="4"/>
        <v>6.63</v>
      </c>
      <c r="X28" s="10"/>
      <c r="Y28" s="268" t="s">
        <v>39</v>
      </c>
      <c r="Z28" s="268"/>
      <c r="AA28" s="268"/>
      <c r="AB28" s="268"/>
      <c r="AC28" s="79">
        <f aca="true" t="shared" si="5" ref="AC28:AK28">SUM(AC26,AC25,AC24,AC23,AC17,AC16,AC15,AC8)</f>
        <v>8.77</v>
      </c>
      <c r="AD28" s="79">
        <f t="shared" si="5"/>
        <v>8.77</v>
      </c>
      <c r="AE28" s="17">
        <f t="shared" si="5"/>
        <v>6.63</v>
      </c>
      <c r="AF28" s="17">
        <f t="shared" si="5"/>
        <v>6.63</v>
      </c>
      <c r="AG28" s="90">
        <f t="shared" si="5"/>
        <v>7.935523847535422</v>
      </c>
      <c r="AH28" s="90">
        <f t="shared" si="5"/>
        <v>6.63</v>
      </c>
      <c r="AI28" s="93">
        <f t="shared" si="5"/>
        <v>6.119999999999999</v>
      </c>
      <c r="AJ28" s="90">
        <f t="shared" si="5"/>
        <v>6.63</v>
      </c>
      <c r="AK28" s="90">
        <f t="shared" si="5"/>
        <v>6.306657403858439</v>
      </c>
    </row>
    <row r="29" spans="1:37" ht="12.75" customHeight="1">
      <c r="A29" s="10"/>
      <c r="B29" s="268" t="s">
        <v>40</v>
      </c>
      <c r="C29" s="268"/>
      <c r="D29" s="268"/>
      <c r="E29" s="268"/>
      <c r="F29" s="103">
        <v>71.5</v>
      </c>
      <c r="G29" s="103">
        <v>74.8</v>
      </c>
      <c r="H29" s="99">
        <v>106.6</v>
      </c>
      <c r="I29" s="99">
        <v>151.8</v>
      </c>
      <c r="J29" s="57">
        <v>64.5</v>
      </c>
      <c r="K29" s="57">
        <v>331.2</v>
      </c>
      <c r="L29" s="57">
        <v>205.3</v>
      </c>
      <c r="M29" s="99">
        <f>SUM(J29:L29)</f>
        <v>601</v>
      </c>
      <c r="N29" s="99">
        <v>83</v>
      </c>
      <c r="O29" s="99">
        <v>77</v>
      </c>
      <c r="P29" s="57">
        <v>119.2</v>
      </c>
      <c r="Q29" s="57">
        <v>153.4</v>
      </c>
      <c r="R29" s="99">
        <f>SUM(P29:Q29)</f>
        <v>272.6</v>
      </c>
      <c r="S29" s="99">
        <v>76.3</v>
      </c>
      <c r="T29" s="99">
        <v>52.4</v>
      </c>
      <c r="U29" s="57">
        <v>134.7</v>
      </c>
      <c r="V29" s="57">
        <v>58.5</v>
      </c>
      <c r="W29" s="99">
        <f>SUM(U29:V29)</f>
        <v>193.2</v>
      </c>
      <c r="X29" s="10"/>
      <c r="Y29" s="268" t="s">
        <v>40</v>
      </c>
      <c r="Z29" s="268"/>
      <c r="AA29" s="268"/>
      <c r="AB29" s="268"/>
      <c r="AC29" s="50">
        <v>200.3</v>
      </c>
      <c r="AD29" s="50">
        <v>105.4</v>
      </c>
      <c r="AE29" s="58">
        <v>68.5</v>
      </c>
      <c r="AF29" s="58">
        <v>126.9</v>
      </c>
      <c r="AG29" s="95">
        <f>SUM(AC29:AF29)</f>
        <v>501.1</v>
      </c>
      <c r="AH29" s="95">
        <v>90</v>
      </c>
      <c r="AI29" s="95">
        <v>329.1</v>
      </c>
      <c r="AJ29" s="96">
        <v>121.3</v>
      </c>
      <c r="AK29" s="105">
        <f>SUM(AI29,AH29:AJ29,AG29,W29,R29:T29,N29:O29,M29,F29:I29)</f>
        <v>3130.8000000000006</v>
      </c>
    </row>
    <row r="30" spans="1:37" ht="12.75" customHeight="1">
      <c r="A30" s="13"/>
      <c r="B30" s="269" t="s">
        <v>37</v>
      </c>
      <c r="C30" s="269"/>
      <c r="D30" s="269"/>
      <c r="E30" s="269"/>
      <c r="F30" s="253" t="s">
        <v>38</v>
      </c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5"/>
      <c r="X30" s="13"/>
      <c r="Y30" s="269" t="s">
        <v>37</v>
      </c>
      <c r="Z30" s="269"/>
      <c r="AA30" s="269"/>
      <c r="AB30" s="269"/>
      <c r="AC30" s="271" t="s">
        <v>38</v>
      </c>
      <c r="AD30" s="271"/>
      <c r="AE30" s="271"/>
      <c r="AF30" s="271"/>
      <c r="AG30" s="271"/>
      <c r="AH30" s="271"/>
      <c r="AI30" s="271"/>
      <c r="AJ30" s="271"/>
      <c r="AK30" s="271"/>
    </row>
    <row r="31" spans="1:37" ht="15.75">
      <c r="A31"/>
      <c r="B31"/>
      <c r="C31"/>
      <c r="D31"/>
      <c r="E31"/>
      <c r="F31" s="98"/>
      <c r="G31" s="98"/>
      <c r="J31"/>
      <c r="K31"/>
      <c r="X31"/>
      <c r="Y31"/>
      <c r="Z31"/>
      <c r="AA31"/>
      <c r="AB31"/>
      <c r="AC31"/>
      <c r="AD31"/>
      <c r="AJ31" s="98"/>
      <c r="AK31" s="106"/>
    </row>
    <row r="32" spans="1:37" ht="15.75">
      <c r="A32" s="131" t="s">
        <v>221</v>
      </c>
      <c r="B32"/>
      <c r="C32"/>
      <c r="D32"/>
      <c r="E32"/>
      <c r="F32" s="98"/>
      <c r="G32" s="98"/>
      <c r="J32"/>
      <c r="K32"/>
      <c r="X32"/>
      <c r="Y32"/>
      <c r="Z32"/>
      <c r="AA32"/>
      <c r="AB32"/>
      <c r="AC32"/>
      <c r="AD32"/>
      <c r="AJ32" s="98"/>
      <c r="AK32" s="106"/>
    </row>
    <row r="33" spans="1:37" ht="15.75">
      <c r="A33"/>
      <c r="B33"/>
      <c r="C33"/>
      <c r="D33"/>
      <c r="E33"/>
      <c r="F33" s="98"/>
      <c r="G33" s="98"/>
      <c r="J33"/>
      <c r="K33"/>
      <c r="X33"/>
      <c r="Y33"/>
      <c r="Z33"/>
      <c r="AA33"/>
      <c r="AB33"/>
      <c r="AC33"/>
      <c r="AD33"/>
      <c r="AJ33" s="98"/>
      <c r="AK33" s="106"/>
    </row>
    <row r="34" spans="1:37" ht="15.75">
      <c r="A34"/>
      <c r="B34"/>
      <c r="C34"/>
      <c r="D34"/>
      <c r="E34"/>
      <c r="F34" s="98"/>
      <c r="G34" s="98"/>
      <c r="J34"/>
      <c r="K34"/>
      <c r="X34"/>
      <c r="Y34"/>
      <c r="Z34"/>
      <c r="AA34"/>
      <c r="AB34"/>
      <c r="AC34"/>
      <c r="AD34"/>
      <c r="AJ34" s="98"/>
      <c r="AK34" s="106"/>
    </row>
    <row r="35" spans="1:37" ht="15.75">
      <c r="A35"/>
      <c r="B35"/>
      <c r="C35"/>
      <c r="D35"/>
      <c r="E35"/>
      <c r="F35" s="98"/>
      <c r="G35" s="98"/>
      <c r="J35"/>
      <c r="K35"/>
      <c r="X35"/>
      <c r="Y35"/>
      <c r="Z35"/>
      <c r="AA35"/>
      <c r="AB35"/>
      <c r="AC35"/>
      <c r="AD35"/>
      <c r="AJ35" s="98"/>
      <c r="AK35" s="106"/>
    </row>
    <row r="36" spans="1:37" ht="15.75">
      <c r="A36"/>
      <c r="B36"/>
      <c r="C36"/>
      <c r="D36"/>
      <c r="E36"/>
      <c r="F36" s="98"/>
      <c r="G36" s="98"/>
      <c r="J36"/>
      <c r="K36"/>
      <c r="X36"/>
      <c r="Y36"/>
      <c r="Z36"/>
      <c r="AA36"/>
      <c r="AB36"/>
      <c r="AC36"/>
      <c r="AD36"/>
      <c r="AJ36" s="98"/>
      <c r="AK36" s="106"/>
    </row>
    <row r="37" spans="1:37" ht="15.75">
      <c r="A37"/>
      <c r="B37"/>
      <c r="C37"/>
      <c r="D37"/>
      <c r="E37"/>
      <c r="F37" s="98"/>
      <c r="G37" s="98"/>
      <c r="J37"/>
      <c r="K37"/>
      <c r="X37"/>
      <c r="Y37"/>
      <c r="Z37"/>
      <c r="AA37"/>
      <c r="AB37"/>
      <c r="AC37"/>
      <c r="AD37"/>
      <c r="AJ37" s="98"/>
      <c r="AK37" s="106"/>
    </row>
    <row r="38" spans="1:37" ht="15.75">
      <c r="A38"/>
      <c r="B38"/>
      <c r="C38"/>
      <c r="D38"/>
      <c r="E38"/>
      <c r="F38" s="98"/>
      <c r="G38" s="98"/>
      <c r="J38"/>
      <c r="K38"/>
      <c r="X38"/>
      <c r="Y38"/>
      <c r="Z38"/>
      <c r="AA38"/>
      <c r="AB38"/>
      <c r="AC38"/>
      <c r="AD38"/>
      <c r="AJ38" s="98"/>
      <c r="AK38" s="106"/>
    </row>
    <row r="39" spans="1:37" ht="15.75">
      <c r="A39"/>
      <c r="B39"/>
      <c r="C39"/>
      <c r="D39"/>
      <c r="E39"/>
      <c r="F39" s="98"/>
      <c r="G39" s="98"/>
      <c r="J39"/>
      <c r="K39"/>
      <c r="X39"/>
      <c r="Y39"/>
      <c r="Z39"/>
      <c r="AA39"/>
      <c r="AB39"/>
      <c r="AC39"/>
      <c r="AD39"/>
      <c r="AJ39" s="98"/>
      <c r="AK39" s="106"/>
    </row>
    <row r="40" spans="1:37" ht="15.75">
      <c r="A40"/>
      <c r="B40"/>
      <c r="C40"/>
      <c r="D40"/>
      <c r="E40"/>
      <c r="F40" s="98"/>
      <c r="G40" s="98"/>
      <c r="J40"/>
      <c r="K40"/>
      <c r="X40"/>
      <c r="Y40"/>
      <c r="Z40"/>
      <c r="AA40"/>
      <c r="AB40"/>
      <c r="AC40"/>
      <c r="AD40"/>
      <c r="AJ40" s="98"/>
      <c r="AK40" s="106"/>
    </row>
    <row r="41" spans="1:37" ht="15.75">
      <c r="A41"/>
      <c r="B41"/>
      <c r="C41"/>
      <c r="D41"/>
      <c r="E41"/>
      <c r="F41" s="98"/>
      <c r="G41" s="98"/>
      <c r="J41"/>
      <c r="K41"/>
      <c r="X41"/>
      <c r="Y41"/>
      <c r="Z41"/>
      <c r="AA41"/>
      <c r="AB41"/>
      <c r="AC41"/>
      <c r="AD41"/>
      <c r="AJ41" s="98"/>
      <c r="AK41" s="106"/>
    </row>
    <row r="42" spans="1:37" ht="15.75">
      <c r="A42"/>
      <c r="B42"/>
      <c r="C42"/>
      <c r="D42"/>
      <c r="E42"/>
      <c r="F42" s="98"/>
      <c r="G42" s="98"/>
      <c r="J42"/>
      <c r="K42"/>
      <c r="X42"/>
      <c r="Y42"/>
      <c r="Z42"/>
      <c r="AA42"/>
      <c r="AB42"/>
      <c r="AC42"/>
      <c r="AD42"/>
      <c r="AJ42" s="98"/>
      <c r="AK42" s="106"/>
    </row>
    <row r="44" spans="1:24" ht="15.75">
      <c r="A44" s="2"/>
      <c r="X44" s="2"/>
    </row>
    <row r="45" spans="1:24" ht="15.75">
      <c r="A45" s="2"/>
      <c r="X45" s="2"/>
    </row>
  </sheetData>
  <mergeCells count="85">
    <mergeCell ref="AK5:AK7"/>
    <mergeCell ref="AI5:AI7"/>
    <mergeCell ref="AC5:AG5"/>
    <mergeCell ref="AC6:AC7"/>
    <mergeCell ref="AD6:AD7"/>
    <mergeCell ref="AJ5:AJ7"/>
    <mergeCell ref="AF6:AF7"/>
    <mergeCell ref="AC30:AK30"/>
    <mergeCell ref="Y28:AB28"/>
    <mergeCell ref="Y29:AB29"/>
    <mergeCell ref="Y30:AB30"/>
    <mergeCell ref="J5:M5"/>
    <mergeCell ref="P5:R5"/>
    <mergeCell ref="J6:J7"/>
    <mergeCell ref="AH5:AH7"/>
    <mergeCell ref="AG6:AG7"/>
    <mergeCell ref="T5:T7"/>
    <mergeCell ref="Y27:AB27"/>
    <mergeCell ref="K6:K7"/>
    <mergeCell ref="B29:E29"/>
    <mergeCell ref="B30:E30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8:E8"/>
    <mergeCell ref="AE6:AE7"/>
    <mergeCell ref="Q6:Q7"/>
    <mergeCell ref="R6:R7"/>
    <mergeCell ref="X5:X7"/>
    <mergeCell ref="Y5:AB7"/>
    <mergeCell ref="Y8:AB8"/>
    <mergeCell ref="W6:W7"/>
    <mergeCell ref="P6:P7"/>
    <mergeCell ref="S5:S7"/>
    <mergeCell ref="Y11:AB11"/>
    <mergeCell ref="Y12:AB12"/>
    <mergeCell ref="U5:W5"/>
    <mergeCell ref="U6:U7"/>
    <mergeCell ref="V6:V7"/>
    <mergeCell ref="Y23:AB23"/>
    <mergeCell ref="Y17:AB17"/>
    <mergeCell ref="Y18:AB18"/>
    <mergeCell ref="Y19:AB19"/>
    <mergeCell ref="Y20:AB20"/>
    <mergeCell ref="Y13:AB13"/>
    <mergeCell ref="Y14:AB14"/>
    <mergeCell ref="Y15:AB15"/>
    <mergeCell ref="Y16:AB16"/>
    <mergeCell ref="Y24:AB24"/>
    <mergeCell ref="F30:W30"/>
    <mergeCell ref="O5:O7"/>
    <mergeCell ref="L6:L7"/>
    <mergeCell ref="Y25:AB25"/>
    <mergeCell ref="Y26:AB26"/>
    <mergeCell ref="Y21:AB21"/>
    <mergeCell ref="Y22:AB22"/>
    <mergeCell ref="Y9:AB9"/>
    <mergeCell ref="Y10:AB10"/>
    <mergeCell ref="A1:W1"/>
    <mergeCell ref="A2:W2"/>
    <mergeCell ref="A5:A7"/>
    <mergeCell ref="B5:E7"/>
    <mergeCell ref="H5:H7"/>
    <mergeCell ref="N5:N7"/>
    <mergeCell ref="I5:I7"/>
    <mergeCell ref="M6:M7"/>
    <mergeCell ref="F5:F7"/>
    <mergeCell ref="G5:G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W73"/>
  <sheetViews>
    <sheetView workbookViewId="0" topLeftCell="A1">
      <selection activeCell="A4" sqref="A4"/>
    </sheetView>
  </sheetViews>
  <sheetFormatPr defaultColWidth="9.140625" defaultRowHeight="12.75"/>
  <cols>
    <col min="1" max="1" width="4.140625" style="1" customWidth="1"/>
    <col min="2" max="4" width="9.140625" style="1" customWidth="1"/>
    <col min="5" max="5" width="4.8515625" style="1" customWidth="1"/>
    <col min="6" max="7" width="5.7109375" style="1" customWidth="1"/>
    <col min="8" max="9" width="6.421875" style="1" customWidth="1"/>
    <col min="10" max="11" width="5.57421875" style="1" customWidth="1"/>
    <col min="12" max="12" width="6.421875" style="1" customWidth="1"/>
    <col min="13" max="13" width="4.8515625" style="1" customWidth="1"/>
    <col min="14" max="14" width="6.28125" style="1" customWidth="1"/>
    <col min="15" max="18" width="4.8515625" style="1" customWidth="1"/>
    <col min="19" max="19" width="5.421875" style="1" customWidth="1"/>
    <col min="20" max="20" width="5.28125" style="1" customWidth="1"/>
    <col min="21" max="23" width="5.421875" style="1" customWidth="1"/>
    <col min="24" max="29" width="6.8515625" style="1" customWidth="1"/>
    <col min="30" max="42" width="5.28125" style="1" customWidth="1"/>
    <col min="43" max="43" width="6.28125" style="1" customWidth="1"/>
    <col min="44" max="46" width="6.00390625" style="1" customWidth="1"/>
    <col min="47" max="48" width="7.140625" style="1" customWidth="1"/>
    <col min="49" max="49" width="3.8515625" style="1" customWidth="1"/>
    <col min="50" max="52" width="7.140625" style="1" customWidth="1"/>
    <col min="53" max="53" width="3.28125" style="1" customWidth="1"/>
    <col min="54" max="62" width="5.421875" style="1" customWidth="1"/>
    <col min="63" max="63" width="5.8515625" style="1" customWidth="1"/>
    <col min="64" max="71" width="5.421875" style="1" customWidth="1"/>
    <col min="72" max="72" width="5.57421875" style="1" customWidth="1"/>
    <col min="73" max="73" width="7.421875" style="1" customWidth="1"/>
    <col min="74" max="78" width="5.57421875" style="1" customWidth="1"/>
    <col min="79" max="90" width="5.28125" style="1" customWidth="1"/>
    <col min="91" max="91" width="6.57421875" style="1" customWidth="1"/>
    <col min="92" max="96" width="5.7109375" style="1" customWidth="1"/>
    <col min="97" max="98" width="7.140625" style="1" customWidth="1"/>
    <col min="99" max="99" width="5.7109375" style="1" customWidth="1"/>
    <col min="100" max="103" width="7.140625" style="1" customWidth="1"/>
    <col min="104" max="113" width="5.28125" style="1" customWidth="1"/>
    <col min="114" max="114" width="6.421875" style="1" customWidth="1"/>
    <col min="115" max="115" width="5.28125" style="33" customWidth="1"/>
    <col min="116" max="116" width="4.57421875" style="1" customWidth="1"/>
    <col min="117" max="117" width="5.7109375" style="1" customWidth="1"/>
    <col min="118" max="118" width="5.140625" style="1" customWidth="1"/>
    <col min="119" max="121" width="5.7109375" style="1" customWidth="1"/>
    <col min="122" max="122" width="6.421875" style="1" customWidth="1"/>
    <col min="123" max="128" width="6.28125" style="1" customWidth="1"/>
    <col min="129" max="135" width="5.7109375" style="1" customWidth="1"/>
    <col min="136" max="146" width="5.8515625" style="1" customWidth="1"/>
    <col min="147" max="147" width="6.8515625" style="1" customWidth="1"/>
    <col min="148" max="152" width="5.8515625" style="1" customWidth="1"/>
    <col min="153" max="161" width="6.28125" style="1" customWidth="1"/>
    <col min="162" max="162" width="8.8515625" style="33" customWidth="1"/>
    <col min="163" max="163" width="6.8515625" style="1" customWidth="1"/>
    <col min="164" max="165" width="7.140625" style="1" customWidth="1"/>
    <col min="166" max="166" width="8.7109375" style="1" customWidth="1"/>
    <col min="167" max="167" width="11.7109375" style="1" customWidth="1"/>
    <col min="168" max="172" width="9.00390625" style="1" customWidth="1"/>
    <col min="173" max="181" width="6.57421875" style="1" customWidth="1"/>
    <col min="182" max="182" width="8.7109375" style="1" customWidth="1"/>
    <col min="183" max="183" width="6.140625" style="1" customWidth="1"/>
    <col min="184" max="184" width="6.00390625" style="1" customWidth="1"/>
    <col min="185" max="185" width="5.8515625" style="1" customWidth="1"/>
    <col min="186" max="186" width="8.140625" style="1" customWidth="1"/>
    <col min="187" max="191" width="6.7109375" style="1" customWidth="1"/>
    <col min="192" max="192" width="6.28125" style="1" customWidth="1"/>
    <col min="193" max="197" width="6.8515625" style="1" customWidth="1"/>
    <col min="198" max="198" width="8.421875" style="1" customWidth="1"/>
    <col min="199" max="199" width="7.00390625" style="1" customWidth="1"/>
    <col min="200" max="201" width="7.00390625" style="33" customWidth="1"/>
    <col min="202" max="202" width="7.8515625" style="1" customWidth="1"/>
    <col min="203" max="203" width="7.28125" style="1" customWidth="1"/>
    <col min="204" max="204" width="9.140625" style="1" customWidth="1"/>
    <col min="205" max="205" width="9.28125" style="1" bestFit="1" customWidth="1"/>
    <col min="206" max="16384" width="9.140625" style="1" customWidth="1"/>
  </cols>
  <sheetData>
    <row r="1" spans="1:199" ht="15">
      <c r="A1" s="201" t="s">
        <v>29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</row>
    <row r="2" spans="1:199" ht="11.25" customHeight="1">
      <c r="A2" s="202" t="s">
        <v>442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</row>
    <row r="3" spans="1:199" ht="12.7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32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32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</row>
    <row r="4" spans="1:199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</row>
    <row r="5" spans="1:205" ht="15.75" customHeight="1">
      <c r="A5" s="203" t="s">
        <v>53</v>
      </c>
      <c r="B5" s="294" t="s">
        <v>54</v>
      </c>
      <c r="C5" s="294"/>
      <c r="D5" s="294"/>
      <c r="E5" s="294"/>
      <c r="F5" s="286" t="s">
        <v>166</v>
      </c>
      <c r="G5" s="287"/>
      <c r="H5" s="302"/>
      <c r="I5" s="295" t="s">
        <v>167</v>
      </c>
      <c r="J5" s="305" t="s">
        <v>168</v>
      </c>
      <c r="K5" s="306"/>
      <c r="L5" s="307"/>
      <c r="M5" s="295" t="s">
        <v>165</v>
      </c>
      <c r="N5" s="295" t="s">
        <v>169</v>
      </c>
      <c r="O5" s="295" t="s">
        <v>170</v>
      </c>
      <c r="P5" s="298" t="s">
        <v>171</v>
      </c>
      <c r="Q5" s="286" t="s">
        <v>172</v>
      </c>
      <c r="R5" s="287"/>
      <c r="S5" s="302"/>
      <c r="T5" s="286" t="s">
        <v>143</v>
      </c>
      <c r="U5" s="287"/>
      <c r="V5" s="287"/>
      <c r="W5" s="287"/>
      <c r="X5" s="275" t="s">
        <v>222</v>
      </c>
      <c r="Y5" s="203" t="s">
        <v>53</v>
      </c>
      <c r="Z5" s="294" t="s">
        <v>54</v>
      </c>
      <c r="AA5" s="294"/>
      <c r="AB5" s="294"/>
      <c r="AC5" s="294"/>
      <c r="AD5" s="286" t="s">
        <v>143</v>
      </c>
      <c r="AE5" s="287"/>
      <c r="AF5" s="287"/>
      <c r="AG5" s="287"/>
      <c r="AH5" s="132"/>
      <c r="AI5" s="132"/>
      <c r="AJ5" s="132"/>
      <c r="AK5" s="132"/>
      <c r="AL5" s="132"/>
      <c r="AM5" s="132"/>
      <c r="AN5" s="132"/>
      <c r="AO5" s="132"/>
      <c r="AP5" s="132"/>
      <c r="AQ5" s="133"/>
      <c r="AR5" s="270" t="s">
        <v>173</v>
      </c>
      <c r="AS5" s="270"/>
      <c r="AT5" s="270"/>
      <c r="AU5" s="270"/>
      <c r="AV5" s="275" t="s">
        <v>222</v>
      </c>
      <c r="AW5" s="203" t="s">
        <v>53</v>
      </c>
      <c r="AX5" s="197" t="s">
        <v>54</v>
      </c>
      <c r="AY5" s="195"/>
      <c r="AZ5" s="195"/>
      <c r="BA5" s="196"/>
      <c r="BB5" s="290" t="s">
        <v>80</v>
      </c>
      <c r="BC5" s="291"/>
      <c r="BD5" s="291"/>
      <c r="BE5" s="292"/>
      <c r="BF5" s="230" t="s">
        <v>174</v>
      </c>
      <c r="BG5" s="230" t="s">
        <v>150</v>
      </c>
      <c r="BH5" s="230" t="s">
        <v>151</v>
      </c>
      <c r="BI5" s="236" t="s">
        <v>175</v>
      </c>
      <c r="BJ5" s="237"/>
      <c r="BK5" s="238"/>
      <c r="BL5" s="270" t="s">
        <v>83</v>
      </c>
      <c r="BM5" s="270"/>
      <c r="BN5" s="270"/>
      <c r="BO5" s="270"/>
      <c r="BP5" s="270"/>
      <c r="BQ5" s="270"/>
      <c r="BR5" s="270"/>
      <c r="BS5" s="270"/>
      <c r="BT5" s="270"/>
      <c r="BU5" s="275" t="s">
        <v>222</v>
      </c>
      <c r="BV5" s="203" t="s">
        <v>53</v>
      </c>
      <c r="BW5" s="197" t="s">
        <v>54</v>
      </c>
      <c r="BX5" s="195"/>
      <c r="BY5" s="195"/>
      <c r="BZ5" s="196"/>
      <c r="CA5" s="230" t="s">
        <v>176</v>
      </c>
      <c r="CB5" s="230" t="s">
        <v>152</v>
      </c>
      <c r="CC5" s="290" t="s">
        <v>177</v>
      </c>
      <c r="CD5" s="291"/>
      <c r="CE5" s="291"/>
      <c r="CF5" s="292"/>
      <c r="CG5" s="236" t="s">
        <v>200</v>
      </c>
      <c r="CH5" s="237"/>
      <c r="CI5" s="237"/>
      <c r="CJ5" s="237"/>
      <c r="CK5" s="237"/>
      <c r="CL5" s="237"/>
      <c r="CM5" s="238"/>
      <c r="CN5" s="236" t="s">
        <v>153</v>
      </c>
      <c r="CO5" s="237"/>
      <c r="CP5" s="237"/>
      <c r="CQ5" s="237"/>
      <c r="CR5" s="237"/>
      <c r="CS5" s="238"/>
      <c r="CT5" s="275" t="s">
        <v>222</v>
      </c>
      <c r="CU5" s="203" t="s">
        <v>53</v>
      </c>
      <c r="CV5" s="197" t="s">
        <v>54</v>
      </c>
      <c r="CW5" s="195"/>
      <c r="CX5" s="195"/>
      <c r="CY5" s="196"/>
      <c r="CZ5" s="230" t="s">
        <v>179</v>
      </c>
      <c r="DA5" s="230" t="s">
        <v>161</v>
      </c>
      <c r="DB5" s="270" t="s">
        <v>180</v>
      </c>
      <c r="DC5" s="270"/>
      <c r="DD5" s="270"/>
      <c r="DE5" s="270"/>
      <c r="DF5" s="270"/>
      <c r="DG5" s="270"/>
      <c r="DH5" s="270"/>
      <c r="DI5" s="270"/>
      <c r="DJ5" s="270"/>
      <c r="DK5" s="270" t="s">
        <v>162</v>
      </c>
      <c r="DL5" s="270"/>
      <c r="DM5" s="270"/>
      <c r="DN5" s="270"/>
      <c r="DO5" s="270"/>
      <c r="DP5" s="270"/>
      <c r="DQ5" s="270"/>
      <c r="DR5" s="270"/>
      <c r="DS5" s="275" t="s">
        <v>222</v>
      </c>
      <c r="DT5" s="203" t="s">
        <v>53</v>
      </c>
      <c r="DU5" s="197" t="s">
        <v>54</v>
      </c>
      <c r="DV5" s="195"/>
      <c r="DW5" s="195"/>
      <c r="DX5" s="196"/>
      <c r="DY5" s="236" t="s">
        <v>162</v>
      </c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75" t="s">
        <v>222</v>
      </c>
      <c r="ER5" s="203" t="s">
        <v>53</v>
      </c>
      <c r="ES5" s="197" t="s">
        <v>54</v>
      </c>
      <c r="ET5" s="195"/>
      <c r="EU5" s="195"/>
      <c r="EV5" s="196"/>
      <c r="EW5" s="236" t="s">
        <v>162</v>
      </c>
      <c r="EX5" s="237"/>
      <c r="EY5" s="237"/>
      <c r="EZ5" s="237"/>
      <c r="FA5" s="237"/>
      <c r="FB5" s="237"/>
      <c r="FC5" s="237"/>
      <c r="FD5" s="237"/>
      <c r="FE5" s="237"/>
      <c r="FF5" s="238"/>
      <c r="FG5" s="285" t="s">
        <v>71</v>
      </c>
      <c r="FH5" s="285"/>
      <c r="FI5" s="285"/>
      <c r="FJ5" s="285"/>
      <c r="FK5" s="275" t="s">
        <v>222</v>
      </c>
      <c r="FL5" s="203" t="s">
        <v>53</v>
      </c>
      <c r="FM5" s="197" t="s">
        <v>54</v>
      </c>
      <c r="FN5" s="195"/>
      <c r="FO5" s="195"/>
      <c r="FP5" s="196"/>
      <c r="FQ5" s="279" t="s">
        <v>84</v>
      </c>
      <c r="FR5" s="280"/>
      <c r="FS5" s="280"/>
      <c r="FT5" s="280"/>
      <c r="FU5" s="280"/>
      <c r="FV5" s="280"/>
      <c r="FW5" s="280"/>
      <c r="FX5" s="280"/>
      <c r="FY5" s="280"/>
      <c r="FZ5" s="281"/>
      <c r="GA5" s="279" t="s">
        <v>154</v>
      </c>
      <c r="GB5" s="280"/>
      <c r="GC5" s="280"/>
      <c r="GD5" s="275" t="s">
        <v>222</v>
      </c>
      <c r="GE5" s="203" t="s">
        <v>53</v>
      </c>
      <c r="GF5" s="197" t="s">
        <v>54</v>
      </c>
      <c r="GG5" s="195"/>
      <c r="GH5" s="195"/>
      <c r="GI5" s="196"/>
      <c r="GJ5" s="279" t="s">
        <v>154</v>
      </c>
      <c r="GK5" s="280"/>
      <c r="GL5" s="280"/>
      <c r="GM5" s="280"/>
      <c r="GN5" s="280"/>
      <c r="GO5" s="280"/>
      <c r="GP5" s="281"/>
      <c r="GQ5" s="236" t="s">
        <v>88</v>
      </c>
      <c r="GR5" s="237"/>
      <c r="GS5" s="237"/>
      <c r="GT5" s="238"/>
      <c r="GU5" s="308" t="s">
        <v>164</v>
      </c>
      <c r="GV5" s="275" t="s">
        <v>222</v>
      </c>
      <c r="GW5" s="276" t="s">
        <v>223</v>
      </c>
    </row>
    <row r="6" spans="1:205" ht="16.5" customHeight="1">
      <c r="A6" s="203"/>
      <c r="B6" s="294"/>
      <c r="C6" s="294"/>
      <c r="D6" s="294"/>
      <c r="E6" s="294"/>
      <c r="F6" s="293" t="s">
        <v>64</v>
      </c>
      <c r="G6" s="293" t="s">
        <v>72</v>
      </c>
      <c r="H6" s="275" t="s">
        <v>147</v>
      </c>
      <c r="I6" s="296"/>
      <c r="J6" s="293" t="s">
        <v>34</v>
      </c>
      <c r="K6" s="293" t="s">
        <v>35</v>
      </c>
      <c r="L6" s="275" t="s">
        <v>147</v>
      </c>
      <c r="M6" s="296"/>
      <c r="N6" s="296"/>
      <c r="O6" s="296"/>
      <c r="P6" s="299"/>
      <c r="Q6" s="293" t="s">
        <v>61</v>
      </c>
      <c r="R6" s="293" t="s">
        <v>63</v>
      </c>
      <c r="S6" s="275" t="s">
        <v>147</v>
      </c>
      <c r="T6" s="293" t="s">
        <v>73</v>
      </c>
      <c r="U6" s="293" t="s">
        <v>74</v>
      </c>
      <c r="V6" s="293" t="s">
        <v>75</v>
      </c>
      <c r="W6" s="301" t="s">
        <v>76</v>
      </c>
      <c r="X6" s="275"/>
      <c r="Y6" s="203"/>
      <c r="Z6" s="294"/>
      <c r="AA6" s="294"/>
      <c r="AB6" s="294"/>
      <c r="AC6" s="294"/>
      <c r="AD6" s="293" t="s">
        <v>78</v>
      </c>
      <c r="AE6" s="293" t="s">
        <v>77</v>
      </c>
      <c r="AF6" s="293" t="s">
        <v>79</v>
      </c>
      <c r="AG6" s="293" t="s">
        <v>118</v>
      </c>
      <c r="AH6" s="293" t="s">
        <v>92</v>
      </c>
      <c r="AI6" s="293" t="s">
        <v>93</v>
      </c>
      <c r="AJ6" s="293" t="s">
        <v>94</v>
      </c>
      <c r="AK6" s="293" t="s">
        <v>95</v>
      </c>
      <c r="AL6" s="293" t="s">
        <v>89</v>
      </c>
      <c r="AM6" s="293" t="s">
        <v>119</v>
      </c>
      <c r="AN6" s="293" t="s">
        <v>120</v>
      </c>
      <c r="AO6" s="293" t="s">
        <v>91</v>
      </c>
      <c r="AP6" s="293" t="s">
        <v>121</v>
      </c>
      <c r="AQ6" s="275" t="s">
        <v>147</v>
      </c>
      <c r="AR6" s="256" t="s">
        <v>68</v>
      </c>
      <c r="AS6" s="256" t="s">
        <v>113</v>
      </c>
      <c r="AT6" s="256" t="s">
        <v>114</v>
      </c>
      <c r="AU6" s="275" t="s">
        <v>147</v>
      </c>
      <c r="AV6" s="275"/>
      <c r="AW6" s="203"/>
      <c r="AX6" s="191"/>
      <c r="AY6" s="192"/>
      <c r="AZ6" s="192"/>
      <c r="BA6" s="193"/>
      <c r="BB6" s="289" t="s">
        <v>76</v>
      </c>
      <c r="BC6" s="289" t="s">
        <v>78</v>
      </c>
      <c r="BD6" s="289" t="s">
        <v>77</v>
      </c>
      <c r="BE6" s="275" t="s">
        <v>147</v>
      </c>
      <c r="BF6" s="231"/>
      <c r="BG6" s="231"/>
      <c r="BH6" s="231"/>
      <c r="BI6" s="263" t="s">
        <v>94</v>
      </c>
      <c r="BJ6" s="263" t="s">
        <v>120</v>
      </c>
      <c r="BK6" s="275" t="s">
        <v>147</v>
      </c>
      <c r="BL6" s="256" t="s">
        <v>35</v>
      </c>
      <c r="BM6" s="256" t="s">
        <v>58</v>
      </c>
      <c r="BN6" s="256" t="s">
        <v>60</v>
      </c>
      <c r="BO6" s="256" t="s">
        <v>62</v>
      </c>
      <c r="BP6" s="256" t="s">
        <v>64</v>
      </c>
      <c r="BQ6" s="256" t="s">
        <v>68</v>
      </c>
      <c r="BR6" s="256" t="s">
        <v>70</v>
      </c>
      <c r="BS6" s="256" t="s">
        <v>75</v>
      </c>
      <c r="BT6" s="275" t="s">
        <v>147</v>
      </c>
      <c r="BU6" s="275"/>
      <c r="BV6" s="203"/>
      <c r="BW6" s="191"/>
      <c r="BX6" s="192"/>
      <c r="BY6" s="192"/>
      <c r="BZ6" s="193"/>
      <c r="CA6" s="231"/>
      <c r="CB6" s="231"/>
      <c r="CC6" s="256" t="s">
        <v>64</v>
      </c>
      <c r="CD6" s="256" t="s">
        <v>73</v>
      </c>
      <c r="CE6" s="256" t="s">
        <v>74</v>
      </c>
      <c r="CF6" s="275" t="s">
        <v>147</v>
      </c>
      <c r="CG6" s="263" t="s">
        <v>158</v>
      </c>
      <c r="CH6" s="256" t="s">
        <v>61</v>
      </c>
      <c r="CI6" s="256" t="s">
        <v>62</v>
      </c>
      <c r="CJ6" s="263" t="s">
        <v>159</v>
      </c>
      <c r="CK6" s="263" t="s">
        <v>178</v>
      </c>
      <c r="CL6" s="263" t="s">
        <v>160</v>
      </c>
      <c r="CM6" s="275" t="s">
        <v>147</v>
      </c>
      <c r="CN6" s="263" t="s">
        <v>123</v>
      </c>
      <c r="CO6" s="263" t="s">
        <v>112</v>
      </c>
      <c r="CP6" s="263" t="s">
        <v>51</v>
      </c>
      <c r="CQ6" s="263" t="s">
        <v>111</v>
      </c>
      <c r="CR6" s="263" t="s">
        <v>52</v>
      </c>
      <c r="CS6" s="288" t="s">
        <v>147</v>
      </c>
      <c r="CT6" s="275"/>
      <c r="CU6" s="203"/>
      <c r="CV6" s="191"/>
      <c r="CW6" s="192"/>
      <c r="CX6" s="192"/>
      <c r="CY6" s="193"/>
      <c r="CZ6" s="231"/>
      <c r="DA6" s="231"/>
      <c r="DB6" s="263" t="s">
        <v>34</v>
      </c>
      <c r="DC6" s="263" t="s">
        <v>36</v>
      </c>
      <c r="DD6" s="263" t="s">
        <v>58</v>
      </c>
      <c r="DE6" s="263" t="s">
        <v>59</v>
      </c>
      <c r="DF6" s="263" t="s">
        <v>60</v>
      </c>
      <c r="DG6" s="263" t="s">
        <v>79</v>
      </c>
      <c r="DH6" s="263" t="s">
        <v>181</v>
      </c>
      <c r="DI6" s="263" t="s">
        <v>90</v>
      </c>
      <c r="DJ6" s="288" t="s">
        <v>147</v>
      </c>
      <c r="DK6" s="289" t="s">
        <v>182</v>
      </c>
      <c r="DL6" s="289" t="s">
        <v>35</v>
      </c>
      <c r="DM6" s="289" t="s">
        <v>103</v>
      </c>
      <c r="DN6" s="289" t="s">
        <v>104</v>
      </c>
      <c r="DO6" s="289" t="s">
        <v>105</v>
      </c>
      <c r="DP6" s="289" t="s">
        <v>60</v>
      </c>
      <c r="DQ6" s="289" t="s">
        <v>61</v>
      </c>
      <c r="DR6" s="275" t="s">
        <v>147</v>
      </c>
      <c r="DS6" s="275"/>
      <c r="DT6" s="203"/>
      <c r="DU6" s="191"/>
      <c r="DV6" s="192"/>
      <c r="DW6" s="192"/>
      <c r="DX6" s="193"/>
      <c r="DY6" s="303" t="s">
        <v>68</v>
      </c>
      <c r="DZ6" s="256" t="s">
        <v>73</v>
      </c>
      <c r="EA6" s="256" t="s">
        <v>78</v>
      </c>
      <c r="EB6" s="256" t="s">
        <v>77</v>
      </c>
      <c r="EC6" s="256" t="s">
        <v>118</v>
      </c>
      <c r="ED6" s="256" t="s">
        <v>92</v>
      </c>
      <c r="EE6" s="256" t="s">
        <v>94</v>
      </c>
      <c r="EF6" s="256" t="s">
        <v>89</v>
      </c>
      <c r="EG6" s="256" t="s">
        <v>124</v>
      </c>
      <c r="EH6" s="256" t="s">
        <v>120</v>
      </c>
      <c r="EI6" s="256" t="s">
        <v>91</v>
      </c>
      <c r="EJ6" s="256" t="s">
        <v>125</v>
      </c>
      <c r="EK6" s="256" t="s">
        <v>121</v>
      </c>
      <c r="EL6" s="256" t="s">
        <v>126</v>
      </c>
      <c r="EM6" s="256" t="s">
        <v>127</v>
      </c>
      <c r="EN6" s="256" t="s">
        <v>122</v>
      </c>
      <c r="EO6" s="256" t="s">
        <v>183</v>
      </c>
      <c r="EP6" s="256" t="s">
        <v>128</v>
      </c>
      <c r="EQ6" s="275"/>
      <c r="ER6" s="203"/>
      <c r="ES6" s="191"/>
      <c r="ET6" s="192"/>
      <c r="EU6" s="192"/>
      <c r="EV6" s="193"/>
      <c r="EW6" s="256" t="s">
        <v>184</v>
      </c>
      <c r="EX6" s="256" t="s">
        <v>129</v>
      </c>
      <c r="EY6" s="256" t="s">
        <v>131</v>
      </c>
      <c r="EZ6" s="256" t="s">
        <v>113</v>
      </c>
      <c r="FA6" s="256" t="s">
        <v>42</v>
      </c>
      <c r="FB6" s="256" t="s">
        <v>185</v>
      </c>
      <c r="FC6" s="256" t="s">
        <v>186</v>
      </c>
      <c r="FD6" s="256" t="s">
        <v>44</v>
      </c>
      <c r="FE6" s="256" t="s">
        <v>187</v>
      </c>
      <c r="FF6" s="284" t="s">
        <v>147</v>
      </c>
      <c r="FG6" s="256" t="s">
        <v>75</v>
      </c>
      <c r="FH6" s="256" t="s">
        <v>76</v>
      </c>
      <c r="FI6" s="256" t="s">
        <v>77</v>
      </c>
      <c r="FJ6" s="276" t="s">
        <v>147</v>
      </c>
      <c r="FK6" s="275"/>
      <c r="FL6" s="203"/>
      <c r="FM6" s="191"/>
      <c r="FN6" s="192"/>
      <c r="FO6" s="192"/>
      <c r="FP6" s="193"/>
      <c r="FQ6" s="282" t="s">
        <v>58</v>
      </c>
      <c r="FR6" s="282" t="s">
        <v>59</v>
      </c>
      <c r="FS6" s="282" t="s">
        <v>60</v>
      </c>
      <c r="FT6" s="282" t="s">
        <v>61</v>
      </c>
      <c r="FU6" s="282" t="s">
        <v>62</v>
      </c>
      <c r="FV6" s="282" t="s">
        <v>63</v>
      </c>
      <c r="FW6" s="282" t="s">
        <v>64</v>
      </c>
      <c r="FX6" s="282" t="s">
        <v>72</v>
      </c>
      <c r="FY6" s="282" t="s">
        <v>68</v>
      </c>
      <c r="FZ6" s="276" t="s">
        <v>147</v>
      </c>
      <c r="GA6" s="282" t="s">
        <v>34</v>
      </c>
      <c r="GB6" s="282" t="s">
        <v>35</v>
      </c>
      <c r="GC6" s="282" t="s">
        <v>36</v>
      </c>
      <c r="GD6" s="275"/>
      <c r="GE6" s="203"/>
      <c r="GF6" s="191"/>
      <c r="GG6" s="192"/>
      <c r="GH6" s="192"/>
      <c r="GI6" s="193"/>
      <c r="GJ6" s="282" t="s">
        <v>58</v>
      </c>
      <c r="GK6" s="282" t="s">
        <v>59</v>
      </c>
      <c r="GL6" s="282" t="s">
        <v>61</v>
      </c>
      <c r="GM6" s="282" t="s">
        <v>62</v>
      </c>
      <c r="GN6" s="282" t="s">
        <v>72</v>
      </c>
      <c r="GO6" s="282" t="s">
        <v>68</v>
      </c>
      <c r="GP6" s="276" t="s">
        <v>147</v>
      </c>
      <c r="GQ6" s="256" t="s">
        <v>60</v>
      </c>
      <c r="GR6" s="256" t="s">
        <v>92</v>
      </c>
      <c r="GS6" s="309" t="s">
        <v>93</v>
      </c>
      <c r="GT6" s="308" t="s">
        <v>147</v>
      </c>
      <c r="GU6" s="308"/>
      <c r="GV6" s="275"/>
      <c r="GW6" s="277"/>
    </row>
    <row r="7" spans="1:205" ht="69.75" customHeight="1">
      <c r="A7" s="203"/>
      <c r="B7" s="294"/>
      <c r="C7" s="294"/>
      <c r="D7" s="294"/>
      <c r="E7" s="294"/>
      <c r="F7" s="293"/>
      <c r="G7" s="293"/>
      <c r="H7" s="275"/>
      <c r="I7" s="297"/>
      <c r="J7" s="293"/>
      <c r="K7" s="293"/>
      <c r="L7" s="275"/>
      <c r="M7" s="297"/>
      <c r="N7" s="297"/>
      <c r="O7" s="297"/>
      <c r="P7" s="300"/>
      <c r="Q7" s="293"/>
      <c r="R7" s="293"/>
      <c r="S7" s="275"/>
      <c r="T7" s="293"/>
      <c r="U7" s="293"/>
      <c r="V7" s="293"/>
      <c r="W7" s="301"/>
      <c r="X7" s="275"/>
      <c r="Y7" s="203"/>
      <c r="Z7" s="294"/>
      <c r="AA7" s="294"/>
      <c r="AB7" s="294"/>
      <c r="AC7" s="294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75"/>
      <c r="AR7" s="257"/>
      <c r="AS7" s="257"/>
      <c r="AT7" s="257"/>
      <c r="AU7" s="275"/>
      <c r="AV7" s="275"/>
      <c r="AW7" s="203"/>
      <c r="AX7" s="194"/>
      <c r="AY7" s="187"/>
      <c r="AZ7" s="187"/>
      <c r="BA7" s="188"/>
      <c r="BB7" s="289"/>
      <c r="BC7" s="289"/>
      <c r="BD7" s="289"/>
      <c r="BE7" s="275"/>
      <c r="BF7" s="232"/>
      <c r="BG7" s="232"/>
      <c r="BH7" s="232"/>
      <c r="BI7" s="257"/>
      <c r="BJ7" s="257"/>
      <c r="BK7" s="275"/>
      <c r="BL7" s="257"/>
      <c r="BM7" s="257"/>
      <c r="BN7" s="257"/>
      <c r="BO7" s="257"/>
      <c r="BP7" s="257"/>
      <c r="BQ7" s="257"/>
      <c r="BR7" s="257"/>
      <c r="BS7" s="257"/>
      <c r="BT7" s="275"/>
      <c r="BU7" s="275"/>
      <c r="BV7" s="203"/>
      <c r="BW7" s="194"/>
      <c r="BX7" s="187"/>
      <c r="BY7" s="187"/>
      <c r="BZ7" s="188"/>
      <c r="CA7" s="232"/>
      <c r="CB7" s="232"/>
      <c r="CC7" s="257"/>
      <c r="CD7" s="257"/>
      <c r="CE7" s="257"/>
      <c r="CF7" s="275"/>
      <c r="CG7" s="257"/>
      <c r="CH7" s="257"/>
      <c r="CI7" s="257"/>
      <c r="CJ7" s="257"/>
      <c r="CK7" s="257"/>
      <c r="CL7" s="257"/>
      <c r="CM7" s="275"/>
      <c r="CN7" s="257"/>
      <c r="CO7" s="257"/>
      <c r="CP7" s="257"/>
      <c r="CQ7" s="257"/>
      <c r="CR7" s="257"/>
      <c r="CS7" s="275"/>
      <c r="CT7" s="275"/>
      <c r="CU7" s="203"/>
      <c r="CV7" s="194"/>
      <c r="CW7" s="187"/>
      <c r="CX7" s="187"/>
      <c r="CY7" s="188"/>
      <c r="CZ7" s="232"/>
      <c r="DA7" s="232"/>
      <c r="DB7" s="257"/>
      <c r="DC7" s="257"/>
      <c r="DD7" s="257"/>
      <c r="DE7" s="257"/>
      <c r="DF7" s="257"/>
      <c r="DG7" s="257"/>
      <c r="DH7" s="257"/>
      <c r="DI7" s="257"/>
      <c r="DJ7" s="275"/>
      <c r="DK7" s="289"/>
      <c r="DL7" s="289"/>
      <c r="DM7" s="289"/>
      <c r="DN7" s="289"/>
      <c r="DO7" s="289"/>
      <c r="DP7" s="289"/>
      <c r="DQ7" s="289"/>
      <c r="DR7" s="275"/>
      <c r="DS7" s="275"/>
      <c r="DT7" s="203"/>
      <c r="DU7" s="194"/>
      <c r="DV7" s="187"/>
      <c r="DW7" s="187"/>
      <c r="DX7" s="188"/>
      <c r="DY7" s="304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75"/>
      <c r="ER7" s="203"/>
      <c r="ES7" s="194"/>
      <c r="ET7" s="187"/>
      <c r="EU7" s="187"/>
      <c r="EV7" s="188"/>
      <c r="EW7" s="257"/>
      <c r="EX7" s="257"/>
      <c r="EY7" s="257"/>
      <c r="EZ7" s="257"/>
      <c r="FA7" s="257"/>
      <c r="FB7" s="257"/>
      <c r="FC7" s="257"/>
      <c r="FD7" s="257"/>
      <c r="FE7" s="257"/>
      <c r="FF7" s="247"/>
      <c r="FG7" s="257"/>
      <c r="FH7" s="257"/>
      <c r="FI7" s="257"/>
      <c r="FJ7" s="278"/>
      <c r="FK7" s="275"/>
      <c r="FL7" s="203"/>
      <c r="FM7" s="194"/>
      <c r="FN7" s="187"/>
      <c r="FO7" s="187"/>
      <c r="FP7" s="188"/>
      <c r="FQ7" s="283"/>
      <c r="FR7" s="283"/>
      <c r="FS7" s="283"/>
      <c r="FT7" s="283"/>
      <c r="FU7" s="283"/>
      <c r="FV7" s="283"/>
      <c r="FW7" s="283"/>
      <c r="FX7" s="283"/>
      <c r="FY7" s="283"/>
      <c r="FZ7" s="278"/>
      <c r="GA7" s="283"/>
      <c r="GB7" s="283"/>
      <c r="GC7" s="283"/>
      <c r="GD7" s="275"/>
      <c r="GE7" s="203"/>
      <c r="GF7" s="194"/>
      <c r="GG7" s="187"/>
      <c r="GH7" s="187"/>
      <c r="GI7" s="188"/>
      <c r="GJ7" s="283"/>
      <c r="GK7" s="283"/>
      <c r="GL7" s="283"/>
      <c r="GM7" s="283"/>
      <c r="GN7" s="283"/>
      <c r="GO7" s="283"/>
      <c r="GP7" s="278"/>
      <c r="GQ7" s="257"/>
      <c r="GR7" s="257"/>
      <c r="GS7" s="310"/>
      <c r="GT7" s="308"/>
      <c r="GU7" s="308"/>
      <c r="GV7" s="275"/>
      <c r="GW7" s="278"/>
    </row>
    <row r="8" spans="1:205" ht="36" customHeight="1">
      <c r="A8" s="3">
        <v>1</v>
      </c>
      <c r="B8" s="252" t="s">
        <v>15</v>
      </c>
      <c r="C8" s="252"/>
      <c r="D8" s="252"/>
      <c r="E8" s="252"/>
      <c r="F8" s="15">
        <f aca="true" t="shared" si="0" ref="F8:S8">SUM(F10:F14)</f>
        <v>1.21</v>
      </c>
      <c r="G8" s="15">
        <f t="shared" si="0"/>
        <v>1.21</v>
      </c>
      <c r="H8" s="15">
        <f t="shared" si="0"/>
        <v>1.21</v>
      </c>
      <c r="I8" s="15">
        <f t="shared" si="0"/>
        <v>2.42</v>
      </c>
      <c r="J8" s="15">
        <f t="shared" si="0"/>
        <v>2.5100000000000002</v>
      </c>
      <c r="K8" s="15">
        <f t="shared" si="0"/>
        <v>2.5100000000000002</v>
      </c>
      <c r="L8" s="15">
        <f t="shared" si="0"/>
        <v>2.5100000000000002</v>
      </c>
      <c r="M8" s="15">
        <f t="shared" si="0"/>
        <v>1.21</v>
      </c>
      <c r="N8" s="15">
        <f t="shared" si="0"/>
        <v>1.21</v>
      </c>
      <c r="O8" s="15">
        <f t="shared" si="0"/>
        <v>1.21</v>
      </c>
      <c r="P8" s="15">
        <f t="shared" si="0"/>
        <v>2.5100000000000002</v>
      </c>
      <c r="Q8" s="15">
        <f t="shared" si="0"/>
        <v>1.21</v>
      </c>
      <c r="R8" s="15">
        <f t="shared" si="0"/>
        <v>1.21</v>
      </c>
      <c r="S8" s="15">
        <f t="shared" si="0"/>
        <v>1.21</v>
      </c>
      <c r="T8" s="15">
        <f aca="true" t="shared" si="1" ref="T8:AO8">SUM(T10:T14)</f>
        <v>3.24</v>
      </c>
      <c r="U8" s="15">
        <f t="shared" si="1"/>
        <v>3.24</v>
      </c>
      <c r="V8" s="15">
        <f t="shared" si="1"/>
        <v>3.24</v>
      </c>
      <c r="W8" s="15">
        <f t="shared" si="1"/>
        <v>3.24</v>
      </c>
      <c r="X8" s="15">
        <f>SUM(X10:X14)</f>
        <v>2.0862195587449426</v>
      </c>
      <c r="Y8" s="3">
        <v>1</v>
      </c>
      <c r="Z8" s="252" t="s">
        <v>15</v>
      </c>
      <c r="AA8" s="252"/>
      <c r="AB8" s="252"/>
      <c r="AC8" s="252"/>
      <c r="AD8" s="15">
        <f t="shared" si="1"/>
        <v>3.24</v>
      </c>
      <c r="AE8" s="15">
        <f t="shared" si="1"/>
        <v>3.24</v>
      </c>
      <c r="AF8" s="15">
        <f t="shared" si="1"/>
        <v>3.24</v>
      </c>
      <c r="AG8" s="15">
        <f t="shared" si="1"/>
        <v>3.24</v>
      </c>
      <c r="AH8" s="15">
        <f t="shared" si="1"/>
        <v>3.24</v>
      </c>
      <c r="AI8" s="15">
        <f t="shared" si="1"/>
        <v>3.24</v>
      </c>
      <c r="AJ8" s="15">
        <f t="shared" si="1"/>
        <v>3.24</v>
      </c>
      <c r="AK8" s="15">
        <f t="shared" si="1"/>
        <v>3.24</v>
      </c>
      <c r="AL8" s="15">
        <f t="shared" si="1"/>
        <v>3.24</v>
      </c>
      <c r="AM8" s="15">
        <f t="shared" si="1"/>
        <v>3.24</v>
      </c>
      <c r="AN8" s="15">
        <f t="shared" si="1"/>
        <v>3.24</v>
      </c>
      <c r="AO8" s="15">
        <f t="shared" si="1"/>
        <v>3.24</v>
      </c>
      <c r="AP8" s="15">
        <f aca="true" t="shared" si="2" ref="AP8:BF8">SUM(AP10:AP14)</f>
        <v>3.24</v>
      </c>
      <c r="AQ8" s="15">
        <f t="shared" si="2"/>
        <v>3.24</v>
      </c>
      <c r="AR8" s="15">
        <f t="shared" si="2"/>
        <v>2.66</v>
      </c>
      <c r="AS8" s="15">
        <f>SUM(AS10:AS14)</f>
        <v>1.21</v>
      </c>
      <c r="AT8" s="15">
        <f>SUM(AT10:AT14)</f>
        <v>1.8599999999999999</v>
      </c>
      <c r="AU8" s="15">
        <f>SUM(AU10:AU14)</f>
        <v>2.178128524784803</v>
      </c>
      <c r="AV8" s="15">
        <f>SUM(AV10:AV14)</f>
        <v>2.8832010173041436</v>
      </c>
      <c r="AW8" s="3">
        <v>1</v>
      </c>
      <c r="AX8" s="252" t="s">
        <v>15</v>
      </c>
      <c r="AY8" s="252"/>
      <c r="AZ8" s="252"/>
      <c r="BA8" s="252"/>
      <c r="BB8" s="15">
        <f t="shared" si="2"/>
        <v>2.5100000000000002</v>
      </c>
      <c r="BC8" s="15">
        <f t="shared" si="2"/>
        <v>2.5100000000000002</v>
      </c>
      <c r="BD8" s="15">
        <f t="shared" si="2"/>
        <v>2.5100000000000002</v>
      </c>
      <c r="BE8" s="15">
        <f t="shared" si="2"/>
        <v>2.5100000000000002</v>
      </c>
      <c r="BF8" s="15">
        <f t="shared" si="2"/>
        <v>1.21</v>
      </c>
      <c r="BG8" s="15">
        <f aca="true" t="shared" si="3" ref="BG8:BL8">SUM(BG10:BG14)</f>
        <v>2.66</v>
      </c>
      <c r="BH8" s="15">
        <f t="shared" si="3"/>
        <v>2.6100000000000003</v>
      </c>
      <c r="BI8" s="15">
        <f t="shared" si="3"/>
        <v>1.21</v>
      </c>
      <c r="BJ8" s="15">
        <f t="shared" si="3"/>
        <v>1.21</v>
      </c>
      <c r="BK8" s="15">
        <f t="shared" si="3"/>
        <v>1.21</v>
      </c>
      <c r="BL8" s="15">
        <f t="shared" si="3"/>
        <v>2.5100000000000002</v>
      </c>
      <c r="BM8" s="15">
        <f aca="true" t="shared" si="4" ref="BM8:BS8">SUM(BM10:BM14)</f>
        <v>2.5100000000000002</v>
      </c>
      <c r="BN8" s="15">
        <f t="shared" si="4"/>
        <v>2.5100000000000002</v>
      </c>
      <c r="BO8" s="15">
        <f t="shared" si="4"/>
        <v>2.5100000000000002</v>
      </c>
      <c r="BP8" s="15">
        <f t="shared" si="4"/>
        <v>2.5100000000000002</v>
      </c>
      <c r="BQ8" s="15">
        <f t="shared" si="4"/>
        <v>2.5100000000000002</v>
      </c>
      <c r="BR8" s="15">
        <f t="shared" si="4"/>
        <v>2.5100000000000002</v>
      </c>
      <c r="BS8" s="15">
        <f t="shared" si="4"/>
        <v>2.5100000000000002</v>
      </c>
      <c r="BT8" s="15">
        <f>SUM(BT10:BT14)</f>
        <v>2.5100000000000002</v>
      </c>
      <c r="BU8" s="15">
        <f>SUM(BU10:BU14)</f>
        <v>2.3793922269634415</v>
      </c>
      <c r="BV8" s="3">
        <v>1</v>
      </c>
      <c r="BW8" s="252" t="s">
        <v>15</v>
      </c>
      <c r="BX8" s="252"/>
      <c r="BY8" s="252"/>
      <c r="BZ8" s="252"/>
      <c r="CA8" s="15">
        <f aca="true" t="shared" si="5" ref="CA8:CT8">SUM(CA10:CA14)</f>
        <v>1.21</v>
      </c>
      <c r="CB8" s="15">
        <f t="shared" si="5"/>
        <v>2.66</v>
      </c>
      <c r="CC8" s="15">
        <f t="shared" si="5"/>
        <v>1.21</v>
      </c>
      <c r="CD8" s="15">
        <f t="shared" si="5"/>
        <v>1.21</v>
      </c>
      <c r="CE8" s="15">
        <f t="shared" si="5"/>
        <v>1.21</v>
      </c>
      <c r="CF8" s="15">
        <f t="shared" si="5"/>
        <v>1.21</v>
      </c>
      <c r="CG8" s="15">
        <f t="shared" si="5"/>
        <v>2.66</v>
      </c>
      <c r="CH8" s="15">
        <f t="shared" si="5"/>
        <v>2.5100000000000002</v>
      </c>
      <c r="CI8" s="15">
        <f t="shared" si="5"/>
        <v>2.5100000000000002</v>
      </c>
      <c r="CJ8" s="15">
        <f t="shared" si="5"/>
        <v>2.5100000000000002</v>
      </c>
      <c r="CK8" s="15">
        <f t="shared" si="5"/>
        <v>2.5100000000000002</v>
      </c>
      <c r="CL8" s="15">
        <f t="shared" si="5"/>
        <v>2.5100000000000002</v>
      </c>
      <c r="CM8" s="15">
        <f t="shared" si="5"/>
        <v>2.515890141484452</v>
      </c>
      <c r="CN8" s="15">
        <f t="shared" si="5"/>
        <v>1.21</v>
      </c>
      <c r="CO8" s="15">
        <f t="shared" si="5"/>
        <v>2.66</v>
      </c>
      <c r="CP8" s="15">
        <f t="shared" si="5"/>
        <v>2.66</v>
      </c>
      <c r="CQ8" s="15">
        <f t="shared" si="5"/>
        <v>2.66</v>
      </c>
      <c r="CR8" s="15">
        <f t="shared" si="5"/>
        <v>2.66</v>
      </c>
      <c r="CS8" s="15">
        <f t="shared" si="5"/>
        <v>2.3288835616438357</v>
      </c>
      <c r="CT8" s="15">
        <f t="shared" si="5"/>
        <v>2.393872234585679</v>
      </c>
      <c r="CU8" s="3">
        <v>1</v>
      </c>
      <c r="CV8" s="252" t="s">
        <v>15</v>
      </c>
      <c r="CW8" s="252"/>
      <c r="CX8" s="252"/>
      <c r="CY8" s="252"/>
      <c r="CZ8" s="15">
        <f>SUM(CZ10:CZ14)</f>
        <v>1.8599999999999999</v>
      </c>
      <c r="DA8" s="15">
        <f>SUM(DA10:DA14)</f>
        <v>2.5100000000000002</v>
      </c>
      <c r="DB8" s="15">
        <f>SUM(DB10:DB14)</f>
        <v>2.5100000000000002</v>
      </c>
      <c r="DC8" s="15">
        <f>SUM(DC10:DC14)</f>
        <v>2.5100000000000002</v>
      </c>
      <c r="DD8" s="15">
        <f aca="true" t="shared" si="6" ref="DD8:DI8">SUM(DD10:DD14)</f>
        <v>2.5100000000000002</v>
      </c>
      <c r="DE8" s="15">
        <f t="shared" si="6"/>
        <v>2.5100000000000002</v>
      </c>
      <c r="DF8" s="15">
        <f t="shared" si="6"/>
        <v>2.5100000000000002</v>
      </c>
      <c r="DG8" s="15">
        <f>SUM(DG10:DG14)</f>
        <v>2.5100000000000002</v>
      </c>
      <c r="DH8" s="15">
        <f t="shared" si="6"/>
        <v>2.5100000000000002</v>
      </c>
      <c r="DI8" s="15">
        <f t="shared" si="6"/>
        <v>2.5100000000000002</v>
      </c>
      <c r="DJ8" s="15">
        <f aca="true" t="shared" si="7" ref="DJ8:EA8">SUM(DJ10:DJ14)</f>
        <v>2.5100000000000002</v>
      </c>
      <c r="DK8" s="15">
        <f t="shared" si="7"/>
        <v>2.5100000000000002</v>
      </c>
      <c r="DL8" s="15">
        <f t="shared" si="7"/>
        <v>2.5100000000000002</v>
      </c>
      <c r="DM8" s="15">
        <f t="shared" si="7"/>
        <v>2.5100000000000002</v>
      </c>
      <c r="DN8" s="15">
        <f t="shared" si="7"/>
        <v>2.97</v>
      </c>
      <c r="DO8" s="15">
        <f t="shared" si="7"/>
        <v>2.2399999999999998</v>
      </c>
      <c r="DP8" s="15">
        <f t="shared" si="7"/>
        <v>2.5100000000000002</v>
      </c>
      <c r="DQ8" s="15">
        <f t="shared" si="7"/>
        <v>2.5100000000000002</v>
      </c>
      <c r="DR8" s="15">
        <f>SUM(DR10:DR14)</f>
        <v>2.473449006355291</v>
      </c>
      <c r="DS8" s="15">
        <f>SUM(DS10:DS14)</f>
        <v>2.464730000308043</v>
      </c>
      <c r="DT8" s="3">
        <v>1</v>
      </c>
      <c r="DU8" s="252" t="s">
        <v>15</v>
      </c>
      <c r="DV8" s="252"/>
      <c r="DW8" s="252"/>
      <c r="DX8" s="252"/>
      <c r="DY8" s="15">
        <f t="shared" si="7"/>
        <v>2.5100000000000002</v>
      </c>
      <c r="DZ8" s="15">
        <f t="shared" si="7"/>
        <v>2.5100000000000002</v>
      </c>
      <c r="EA8" s="15">
        <f t="shared" si="7"/>
        <v>2.5100000000000002</v>
      </c>
      <c r="EB8" s="15">
        <f aca="true" t="shared" si="8" ref="EB8:EX8">SUM(EB10:EB14)</f>
        <v>2.5100000000000002</v>
      </c>
      <c r="EC8" s="15">
        <f t="shared" si="8"/>
        <v>2.5100000000000002</v>
      </c>
      <c r="ED8" s="15">
        <f t="shared" si="8"/>
        <v>2.5100000000000002</v>
      </c>
      <c r="EE8" s="15">
        <f t="shared" si="8"/>
        <v>2.5100000000000002</v>
      </c>
      <c r="EF8" s="15">
        <f t="shared" si="8"/>
        <v>2.5100000000000002</v>
      </c>
      <c r="EG8" s="15">
        <f t="shared" si="8"/>
        <v>2.5100000000000002</v>
      </c>
      <c r="EH8" s="15">
        <f t="shared" si="8"/>
        <v>2.5100000000000002</v>
      </c>
      <c r="EI8" s="15">
        <f t="shared" si="8"/>
        <v>2.5100000000000002</v>
      </c>
      <c r="EJ8" s="15">
        <f t="shared" si="8"/>
        <v>2.5100000000000002</v>
      </c>
      <c r="EK8" s="15">
        <f t="shared" si="8"/>
        <v>2.5100000000000002</v>
      </c>
      <c r="EL8" s="15">
        <f t="shared" si="8"/>
        <v>2.5100000000000002</v>
      </c>
      <c r="EM8" s="15">
        <f t="shared" si="8"/>
        <v>2.5100000000000002</v>
      </c>
      <c r="EN8" s="15">
        <f t="shared" si="8"/>
        <v>2.5100000000000002</v>
      </c>
      <c r="EO8" s="15">
        <f t="shared" si="8"/>
        <v>2.5100000000000002</v>
      </c>
      <c r="EP8" s="15">
        <f t="shared" si="8"/>
        <v>2.5100000000000002</v>
      </c>
      <c r="EQ8" s="15">
        <f>SUM(EQ10:EQ14)</f>
        <v>2.5100000000000002</v>
      </c>
      <c r="ER8" s="3">
        <v>1</v>
      </c>
      <c r="ES8" s="252" t="s">
        <v>15</v>
      </c>
      <c r="ET8" s="252"/>
      <c r="EU8" s="252"/>
      <c r="EV8" s="252"/>
      <c r="EW8" s="15">
        <f t="shared" si="8"/>
        <v>2.5100000000000002</v>
      </c>
      <c r="EX8" s="15">
        <f t="shared" si="8"/>
        <v>2.5100000000000002</v>
      </c>
      <c r="EY8" s="15">
        <f aca="true" t="shared" si="9" ref="EY8:FF8">SUM(EY10:EY14)</f>
        <v>2.5100000000000002</v>
      </c>
      <c r="EZ8" s="15">
        <f t="shared" si="9"/>
        <v>2.5100000000000002</v>
      </c>
      <c r="FA8" s="15">
        <f t="shared" si="9"/>
        <v>2.5100000000000002</v>
      </c>
      <c r="FB8" s="15">
        <f t="shared" si="9"/>
        <v>2.5100000000000002</v>
      </c>
      <c r="FC8" s="15">
        <f t="shared" si="9"/>
        <v>2.5100000000000002</v>
      </c>
      <c r="FD8" s="15">
        <f t="shared" si="9"/>
        <v>2.5100000000000002</v>
      </c>
      <c r="FE8" s="15">
        <f t="shared" si="9"/>
        <v>2.5100000000000002</v>
      </c>
      <c r="FF8" s="15">
        <f t="shared" si="9"/>
        <v>2.5100000000000002</v>
      </c>
      <c r="FG8" s="15">
        <f aca="true" t="shared" si="10" ref="FG8:FS8">SUM(FG10:FG14)</f>
        <v>3.24</v>
      </c>
      <c r="FH8" s="15">
        <f t="shared" si="10"/>
        <v>3.24</v>
      </c>
      <c r="FI8" s="15">
        <f t="shared" si="10"/>
        <v>3.24</v>
      </c>
      <c r="FJ8" s="15">
        <f t="shared" si="10"/>
        <v>3.24</v>
      </c>
      <c r="FK8" s="15">
        <f>SUM(FK10:FK14)</f>
        <v>2.7532301822806273</v>
      </c>
      <c r="FL8" s="3">
        <v>1</v>
      </c>
      <c r="FM8" s="252" t="s">
        <v>15</v>
      </c>
      <c r="FN8" s="252"/>
      <c r="FO8" s="252"/>
      <c r="FP8" s="252"/>
      <c r="FQ8" s="15">
        <f t="shared" si="10"/>
        <v>1.8599999999999999</v>
      </c>
      <c r="FR8" s="15">
        <f t="shared" si="10"/>
        <v>2.5100000000000002</v>
      </c>
      <c r="FS8" s="15">
        <f t="shared" si="10"/>
        <v>2.5100000000000002</v>
      </c>
      <c r="FT8" s="15">
        <f aca="true" t="shared" si="11" ref="FT8:FY8">SUM(FT10:FT14)</f>
        <v>2.5100000000000002</v>
      </c>
      <c r="FU8" s="15">
        <f t="shared" si="11"/>
        <v>2.5100000000000002</v>
      </c>
      <c r="FV8" s="15">
        <f t="shared" si="11"/>
        <v>2.5100000000000002</v>
      </c>
      <c r="FW8" s="15">
        <f t="shared" si="11"/>
        <v>2.5100000000000002</v>
      </c>
      <c r="FX8" s="15">
        <f t="shared" si="11"/>
        <v>2.5100000000000002</v>
      </c>
      <c r="FY8" s="15">
        <f t="shared" si="11"/>
        <v>2.5100000000000002</v>
      </c>
      <c r="FZ8" s="15">
        <f>SUM(FZ10:FZ14)</f>
        <v>2.486347078647431</v>
      </c>
      <c r="GA8" s="15">
        <f>SUM(GA10:GA14)</f>
        <v>1.8599999999999999</v>
      </c>
      <c r="GB8" s="15">
        <f>SUM(GB10:GB14)</f>
        <v>1.8599999999999999</v>
      </c>
      <c r="GC8" s="15">
        <f>SUM(GC10:GC14)</f>
        <v>1.8599999999999999</v>
      </c>
      <c r="GD8" s="15">
        <f>SUM(GD10:GD14)</f>
        <v>2.4289931546902417</v>
      </c>
      <c r="GE8" s="3">
        <v>1</v>
      </c>
      <c r="GF8" s="252" t="s">
        <v>15</v>
      </c>
      <c r="GG8" s="252"/>
      <c r="GH8" s="252"/>
      <c r="GI8" s="252"/>
      <c r="GJ8" s="15">
        <f>SUM(GJ10:GJ14)</f>
        <v>1.8599999999999999</v>
      </c>
      <c r="GK8" s="15">
        <f>SUM(GK10:GK14)</f>
        <v>1.8599999999999999</v>
      </c>
      <c r="GL8" s="15">
        <f>SUM(GL10:GL14)</f>
        <v>1.8599999999999999</v>
      </c>
      <c r="GM8" s="15">
        <f>SUM(GM10:GM14)</f>
        <v>1.8599999999999999</v>
      </c>
      <c r="GN8" s="15">
        <f>SUM(GN10:GN14)</f>
        <v>1.8599999999999999</v>
      </c>
      <c r="GO8" s="15">
        <f>SUM(GO10:GO14)</f>
        <v>1.8599999999999999</v>
      </c>
      <c r="GP8" s="15">
        <f>SUM(GP10:GP14)</f>
        <v>1.8599999999999999</v>
      </c>
      <c r="GQ8" s="15">
        <f>SUM(GQ10:GQ14)</f>
        <v>2.66</v>
      </c>
      <c r="GR8" s="15">
        <f>SUM(GR10:GR14)</f>
        <v>2.66</v>
      </c>
      <c r="GS8" s="60">
        <f>SUM(GS10:GS14)</f>
        <v>2.66</v>
      </c>
      <c r="GT8" s="15">
        <f>SUM(GT10:GT14)</f>
        <v>2.66</v>
      </c>
      <c r="GU8" s="15">
        <f>SUM(GU10:GU14)</f>
        <v>2.5100000000000002</v>
      </c>
      <c r="GV8" s="15">
        <f>SUM(GV10:GV14)</f>
        <v>2.3499660746358013</v>
      </c>
      <c r="GW8" s="15">
        <f>SUM(GW10:GW14)</f>
        <v>2.4568384130465155</v>
      </c>
    </row>
    <row r="9" spans="1:205" ht="12.75" customHeight="1">
      <c r="A9" s="4"/>
      <c r="B9" s="259" t="s">
        <v>5</v>
      </c>
      <c r="C9" s="259"/>
      <c r="D9" s="259"/>
      <c r="E9" s="25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4"/>
      <c r="Z9" s="259" t="s">
        <v>5</v>
      </c>
      <c r="AA9" s="259"/>
      <c r="AB9" s="259"/>
      <c r="AC9" s="259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41"/>
      <c r="AS9" s="41"/>
      <c r="AT9" s="41"/>
      <c r="AU9" s="41"/>
      <c r="AV9" s="41"/>
      <c r="AW9" s="4"/>
      <c r="AX9" s="259" t="s">
        <v>5</v>
      </c>
      <c r="AY9" s="259"/>
      <c r="AZ9" s="259"/>
      <c r="BA9" s="259"/>
      <c r="BB9" s="41"/>
      <c r="BC9" s="41"/>
      <c r="BD9" s="41"/>
      <c r="BE9" s="41"/>
      <c r="BF9" s="16"/>
      <c r="BG9" s="41"/>
      <c r="BH9" s="41"/>
      <c r="BI9" s="16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"/>
      <c r="BW9" s="259" t="s">
        <v>5</v>
      </c>
      <c r="BX9" s="259"/>
      <c r="BY9" s="259"/>
      <c r="BZ9" s="259"/>
      <c r="CA9" s="16"/>
      <c r="CB9" s="41"/>
      <c r="CC9" s="16"/>
      <c r="CD9" s="16"/>
      <c r="CE9" s="16"/>
      <c r="CF9" s="16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"/>
      <c r="CV9" s="259" t="s">
        <v>5</v>
      </c>
      <c r="CW9" s="259"/>
      <c r="CX9" s="259"/>
      <c r="CY9" s="259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"/>
      <c r="DU9" s="259" t="s">
        <v>5</v>
      </c>
      <c r="DV9" s="259"/>
      <c r="DW9" s="259"/>
      <c r="DX9" s="259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"/>
      <c r="ES9" s="259" t="s">
        <v>5</v>
      </c>
      <c r="ET9" s="259"/>
      <c r="EU9" s="259"/>
      <c r="EV9" s="259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"/>
      <c r="FM9" s="259" t="s">
        <v>5</v>
      </c>
      <c r="FN9" s="259"/>
      <c r="FO9" s="259"/>
      <c r="FP9" s="259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"/>
      <c r="GF9" s="259" t="s">
        <v>5</v>
      </c>
      <c r="GG9" s="259"/>
      <c r="GH9" s="259"/>
      <c r="GI9" s="259"/>
      <c r="GJ9" s="41"/>
      <c r="GK9" s="41"/>
      <c r="GL9" s="41"/>
      <c r="GM9" s="41"/>
      <c r="GN9" s="41"/>
      <c r="GO9" s="41"/>
      <c r="GP9" s="41"/>
      <c r="GQ9" s="41"/>
      <c r="GR9" s="41"/>
      <c r="GS9" s="61"/>
      <c r="GT9" s="41"/>
      <c r="GU9" s="41"/>
      <c r="GV9" s="41"/>
      <c r="GW9" s="10"/>
    </row>
    <row r="10" spans="1:205" ht="13.5" customHeight="1">
      <c r="A10" s="4" t="s">
        <v>16</v>
      </c>
      <c r="B10" s="260" t="s">
        <v>21</v>
      </c>
      <c r="C10" s="260"/>
      <c r="D10" s="260"/>
      <c r="E10" s="260"/>
      <c r="F10" s="5">
        <v>0</v>
      </c>
      <c r="G10" s="5">
        <v>0</v>
      </c>
      <c r="H10" s="5">
        <v>0</v>
      </c>
      <c r="I10" s="34">
        <v>1.21</v>
      </c>
      <c r="J10" s="5">
        <v>1.3</v>
      </c>
      <c r="K10" s="5">
        <v>1.3</v>
      </c>
      <c r="L10" s="5">
        <v>1.3</v>
      </c>
      <c r="M10" s="5">
        <v>0</v>
      </c>
      <c r="N10" s="5">
        <v>0</v>
      </c>
      <c r="O10" s="5">
        <v>0</v>
      </c>
      <c r="P10" s="5">
        <v>1.3</v>
      </c>
      <c r="Q10" s="5">
        <v>0</v>
      </c>
      <c r="R10" s="5">
        <v>0</v>
      </c>
      <c r="S10" s="5">
        <v>0</v>
      </c>
      <c r="T10" s="5">
        <v>1.3</v>
      </c>
      <c r="U10" s="5">
        <v>1.3</v>
      </c>
      <c r="V10" s="5">
        <v>1.3</v>
      </c>
      <c r="W10" s="5">
        <v>1.3</v>
      </c>
      <c r="X10" s="5">
        <f>SUM(H10*H29,I10*I29,L10*L29,M10*M29,N10*N29,O10*O29,P10*P29,S10*S29,T10*T29,U10*U29,V10*V29,W10*W29)/X29</f>
        <v>0.6826711962745249</v>
      </c>
      <c r="Y10" s="4" t="s">
        <v>16</v>
      </c>
      <c r="Z10" s="260" t="s">
        <v>21</v>
      </c>
      <c r="AA10" s="260"/>
      <c r="AB10" s="260"/>
      <c r="AC10" s="260"/>
      <c r="AD10" s="5">
        <v>1.3</v>
      </c>
      <c r="AE10" s="5">
        <v>1.3</v>
      </c>
      <c r="AF10" s="5">
        <v>1.3</v>
      </c>
      <c r="AG10" s="5">
        <v>1.3</v>
      </c>
      <c r="AH10" s="5">
        <v>1.3</v>
      </c>
      <c r="AI10" s="5">
        <v>1.3</v>
      </c>
      <c r="AJ10" s="5">
        <v>1.3</v>
      </c>
      <c r="AK10" s="5">
        <v>1.3</v>
      </c>
      <c r="AL10" s="5">
        <v>1.3</v>
      </c>
      <c r="AM10" s="5">
        <v>1.3</v>
      </c>
      <c r="AN10" s="5">
        <v>1.3</v>
      </c>
      <c r="AO10" s="5">
        <v>1.3</v>
      </c>
      <c r="AP10" s="5">
        <v>1.3</v>
      </c>
      <c r="AQ10" s="5">
        <v>1.3</v>
      </c>
      <c r="AR10" s="34">
        <v>1.3</v>
      </c>
      <c r="AS10" s="34">
        <v>0</v>
      </c>
      <c r="AT10" s="34">
        <v>0.65</v>
      </c>
      <c r="AU10" s="34">
        <f>SUM(AR10*AR29,AS10*AS29,AT29*AT10)/AU29</f>
        <v>0.8761205105372514</v>
      </c>
      <c r="AV10" s="34">
        <f>SUM(AD29*AD10,AE29*AE10,AF29*AF10,AG29*AG10,AH29*AH10,AI29*AI10,AJ29*AJ10,AK29*AK10,AL29*AL10,AM29*AM10,AN29*AN10,AO29*AO10,AP29*AP10,AU10*AU29)/AV29</f>
        <v>1.157572433052411</v>
      </c>
      <c r="AW10" s="4" t="s">
        <v>16</v>
      </c>
      <c r="AX10" s="260" t="s">
        <v>21</v>
      </c>
      <c r="AY10" s="260"/>
      <c r="AZ10" s="260"/>
      <c r="BA10" s="260"/>
      <c r="BB10" s="34">
        <v>1.3</v>
      </c>
      <c r="BC10" s="34">
        <v>1.3</v>
      </c>
      <c r="BD10" s="34">
        <v>1.3</v>
      </c>
      <c r="BE10" s="34">
        <v>1.3</v>
      </c>
      <c r="BF10" s="5">
        <v>0</v>
      </c>
      <c r="BG10" s="34">
        <v>1.3</v>
      </c>
      <c r="BH10" s="34">
        <v>1.3</v>
      </c>
      <c r="BI10" s="5">
        <v>0</v>
      </c>
      <c r="BJ10" s="34">
        <v>0</v>
      </c>
      <c r="BK10" s="34">
        <v>0</v>
      </c>
      <c r="BL10" s="34">
        <v>1.3</v>
      </c>
      <c r="BM10" s="34">
        <v>1.3</v>
      </c>
      <c r="BN10" s="34">
        <v>1.3</v>
      </c>
      <c r="BO10" s="34">
        <v>1.3</v>
      </c>
      <c r="BP10" s="34">
        <v>1.3</v>
      </c>
      <c r="BQ10" s="34">
        <v>1.3</v>
      </c>
      <c r="BR10" s="34">
        <v>1.3</v>
      </c>
      <c r="BS10" s="34">
        <v>1.3</v>
      </c>
      <c r="BT10" s="34">
        <v>1.3</v>
      </c>
      <c r="BU10" s="34">
        <f>SUM(BE10*BE29,BF10*BF29,BG10*BG29,BH10*BH29,BK10*BK29,BT10*BT29)/BU29</f>
        <v>1.1432083958020989</v>
      </c>
      <c r="BV10" s="4" t="s">
        <v>16</v>
      </c>
      <c r="BW10" s="260" t="s">
        <v>21</v>
      </c>
      <c r="BX10" s="260"/>
      <c r="BY10" s="260"/>
      <c r="BZ10" s="260"/>
      <c r="CA10" s="5">
        <v>0</v>
      </c>
      <c r="CB10" s="34">
        <v>1.3</v>
      </c>
      <c r="CC10" s="5">
        <v>0</v>
      </c>
      <c r="CD10" s="5">
        <v>0</v>
      </c>
      <c r="CE10" s="5">
        <v>0</v>
      </c>
      <c r="CF10" s="5">
        <v>0</v>
      </c>
      <c r="CG10" s="34">
        <v>1.3</v>
      </c>
      <c r="CH10" s="34">
        <v>1.3</v>
      </c>
      <c r="CI10" s="34">
        <v>1.3</v>
      </c>
      <c r="CJ10" s="34">
        <v>1.3</v>
      </c>
      <c r="CK10" s="34">
        <v>1.3</v>
      </c>
      <c r="CL10" s="34">
        <v>1.3</v>
      </c>
      <c r="CM10" s="34">
        <v>1.3</v>
      </c>
      <c r="CN10" s="34">
        <v>0</v>
      </c>
      <c r="CO10" s="34">
        <v>1.3</v>
      </c>
      <c r="CP10" s="34">
        <v>1.3</v>
      </c>
      <c r="CQ10" s="34">
        <v>1.3</v>
      </c>
      <c r="CR10" s="34">
        <v>1.3</v>
      </c>
      <c r="CS10" s="34">
        <f>SUM(CN10*CN29,CO10*CO29,CP10*CP29,CQ10*CQ29,CR10*CR29)/CS29</f>
        <v>1.0031369863013697</v>
      </c>
      <c r="CT10" s="34">
        <f>SUM(CA10*CA29,CB10*CB29,CF10*CF29,CM10*CM29,CS10*CS29)/CT29</f>
        <v>1.1508207880612644</v>
      </c>
      <c r="CU10" s="4" t="s">
        <v>16</v>
      </c>
      <c r="CV10" s="260" t="s">
        <v>21</v>
      </c>
      <c r="CW10" s="260"/>
      <c r="CX10" s="260"/>
      <c r="CY10" s="260"/>
      <c r="CZ10" s="34">
        <v>0.65</v>
      </c>
      <c r="DA10" s="34">
        <v>1.3</v>
      </c>
      <c r="DB10" s="34">
        <v>1.3</v>
      </c>
      <c r="DC10" s="34">
        <v>1.3</v>
      </c>
      <c r="DD10" s="34">
        <v>1.3</v>
      </c>
      <c r="DE10" s="34">
        <v>1.3</v>
      </c>
      <c r="DF10" s="34">
        <v>1.3</v>
      </c>
      <c r="DG10" s="34">
        <v>1.3</v>
      </c>
      <c r="DH10" s="34">
        <v>1.3</v>
      </c>
      <c r="DI10" s="34">
        <v>1.3</v>
      </c>
      <c r="DJ10" s="34">
        <v>1.3</v>
      </c>
      <c r="DK10" s="34">
        <v>1.3</v>
      </c>
      <c r="DL10" s="34">
        <v>1.3</v>
      </c>
      <c r="DM10" s="34">
        <v>1.3</v>
      </c>
      <c r="DN10" s="34">
        <v>1.76</v>
      </c>
      <c r="DO10" s="34">
        <v>1.63</v>
      </c>
      <c r="DP10" s="34">
        <v>1.3</v>
      </c>
      <c r="DQ10" s="34">
        <v>1.3</v>
      </c>
      <c r="DR10" s="34">
        <f>SUM(DK10*DK29,DL10*DL29,DM10*DM29,DN10*DN29,DO10*DO29,DP10*DP29,DQ10*DQ29)/DR29</f>
        <v>1.3735468576616565</v>
      </c>
      <c r="DS10" s="34">
        <f>SUM(CZ10*CZ29,DA10*DA29,DJ10*DJ29,DR10*DR29)/DS29</f>
        <v>1.3197283060715277</v>
      </c>
      <c r="DT10" s="4" t="s">
        <v>16</v>
      </c>
      <c r="DU10" s="260" t="s">
        <v>21</v>
      </c>
      <c r="DV10" s="260"/>
      <c r="DW10" s="260"/>
      <c r="DX10" s="260"/>
      <c r="DY10" s="34">
        <v>1.3</v>
      </c>
      <c r="DZ10" s="34">
        <v>1.3</v>
      </c>
      <c r="EA10" s="34">
        <v>1.3</v>
      </c>
      <c r="EB10" s="34">
        <v>1.3</v>
      </c>
      <c r="EC10" s="34">
        <v>1.3</v>
      </c>
      <c r="ED10" s="34">
        <v>1.3</v>
      </c>
      <c r="EE10" s="34">
        <v>1.3</v>
      </c>
      <c r="EF10" s="34">
        <v>1.3</v>
      </c>
      <c r="EG10" s="34">
        <v>1.3</v>
      </c>
      <c r="EH10" s="34">
        <v>1.3</v>
      </c>
      <c r="EI10" s="34">
        <v>1.3</v>
      </c>
      <c r="EJ10" s="34">
        <v>1.3</v>
      </c>
      <c r="EK10" s="34">
        <v>1.3</v>
      </c>
      <c r="EL10" s="34">
        <v>1.3</v>
      </c>
      <c r="EM10" s="34">
        <v>1.3</v>
      </c>
      <c r="EN10" s="34">
        <v>1.3</v>
      </c>
      <c r="EO10" s="34">
        <v>1.3</v>
      </c>
      <c r="EP10" s="34">
        <v>1.3</v>
      </c>
      <c r="EQ10" s="34">
        <v>1.3</v>
      </c>
      <c r="ER10" s="4" t="s">
        <v>16</v>
      </c>
      <c r="ES10" s="260" t="s">
        <v>21</v>
      </c>
      <c r="ET10" s="260"/>
      <c r="EU10" s="260"/>
      <c r="EV10" s="260"/>
      <c r="EW10" s="34">
        <v>1.3</v>
      </c>
      <c r="EX10" s="34">
        <v>1.3</v>
      </c>
      <c r="EY10" s="34">
        <v>1.3</v>
      </c>
      <c r="EZ10" s="34">
        <v>1.3</v>
      </c>
      <c r="FA10" s="34">
        <v>1.3</v>
      </c>
      <c r="FB10" s="34">
        <v>1.3</v>
      </c>
      <c r="FC10" s="34">
        <v>1.3</v>
      </c>
      <c r="FD10" s="34">
        <v>1.3</v>
      </c>
      <c r="FE10" s="34">
        <v>1.3</v>
      </c>
      <c r="FF10" s="34">
        <v>1.3</v>
      </c>
      <c r="FG10" s="34">
        <v>1.3</v>
      </c>
      <c r="FH10" s="34">
        <v>1.3</v>
      </c>
      <c r="FI10" s="34">
        <v>1.3</v>
      </c>
      <c r="FJ10" s="34">
        <v>1.3</v>
      </c>
      <c r="FK10" s="34">
        <v>1.3</v>
      </c>
      <c r="FL10" s="4" t="s">
        <v>16</v>
      </c>
      <c r="FM10" s="260" t="s">
        <v>21</v>
      </c>
      <c r="FN10" s="260"/>
      <c r="FO10" s="260"/>
      <c r="FP10" s="260"/>
      <c r="FQ10" s="34">
        <v>0.65</v>
      </c>
      <c r="FR10" s="34">
        <v>1.3</v>
      </c>
      <c r="FS10" s="34">
        <v>1.3</v>
      </c>
      <c r="FT10" s="34">
        <v>1.3</v>
      </c>
      <c r="FU10" s="34">
        <v>1.3</v>
      </c>
      <c r="FV10" s="34">
        <v>1.3</v>
      </c>
      <c r="FW10" s="34">
        <v>1.3</v>
      </c>
      <c r="FX10" s="34">
        <v>1.3</v>
      </c>
      <c r="FY10" s="34">
        <v>1.3</v>
      </c>
      <c r="FZ10" s="34">
        <f>SUM(FQ10*FQ29,FR10*FR29,FS10*FS29,FT10*FT29,FU10*FU29,FV10*FV29,FW10*FW29,FX10*FX29,FY10*FY29)/FZ29</f>
        <v>1.2763470786474311</v>
      </c>
      <c r="GA10" s="34">
        <v>0.65</v>
      </c>
      <c r="GB10" s="34">
        <v>0.65</v>
      </c>
      <c r="GC10" s="34">
        <v>0.65</v>
      </c>
      <c r="GD10" s="34">
        <f>SUM(FZ10*FZ29,GA10*GA29,GB10*GB29,GC10*GC29)/GD29</f>
        <v>1.2189931546902415</v>
      </c>
      <c r="GE10" s="4" t="s">
        <v>16</v>
      </c>
      <c r="GF10" s="260" t="s">
        <v>21</v>
      </c>
      <c r="GG10" s="260"/>
      <c r="GH10" s="260"/>
      <c r="GI10" s="260"/>
      <c r="GJ10" s="34">
        <v>0.65</v>
      </c>
      <c r="GK10" s="34">
        <v>0.65</v>
      </c>
      <c r="GL10" s="34">
        <v>0.65</v>
      </c>
      <c r="GM10" s="34">
        <v>0.65</v>
      </c>
      <c r="GN10" s="34">
        <v>0.65</v>
      </c>
      <c r="GO10" s="34">
        <v>0.65</v>
      </c>
      <c r="GP10" s="34">
        <v>0.65</v>
      </c>
      <c r="GQ10" s="34">
        <v>1.3</v>
      </c>
      <c r="GR10" s="34">
        <v>1.3</v>
      </c>
      <c r="GS10" s="62">
        <v>1.3</v>
      </c>
      <c r="GT10" s="34">
        <v>1.3</v>
      </c>
      <c r="GU10" s="34">
        <v>1.3</v>
      </c>
      <c r="GV10" s="34">
        <f>SUM(GP10*GP29,GT10*GT29,GU10*GU29)/GV29</f>
        <v>1.0865156655358212</v>
      </c>
      <c r="GW10" s="135">
        <f>SUM(GV10*GV29,GD10*GD29,FK10*FK29,EQ10*EQ29,DS10*DS29,CT10*CT29,BU10*BU29,AV10*AV29,X10*X29)/GW29</f>
        <v>1.1708665500992799</v>
      </c>
    </row>
    <row r="11" spans="1:205" ht="12.75" customHeight="1">
      <c r="A11" s="4" t="s">
        <v>17</v>
      </c>
      <c r="B11" s="261" t="s">
        <v>22</v>
      </c>
      <c r="C11" s="261"/>
      <c r="D11" s="261"/>
      <c r="E11" s="261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4" t="s">
        <v>17</v>
      </c>
      <c r="Z11" s="261" t="s">
        <v>22</v>
      </c>
      <c r="AA11" s="261"/>
      <c r="AB11" s="261"/>
      <c r="AC11" s="261"/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35">
        <v>0</v>
      </c>
      <c r="AS11" s="35">
        <v>0</v>
      </c>
      <c r="AT11" s="35">
        <v>0</v>
      </c>
      <c r="AU11" s="35">
        <v>0</v>
      </c>
      <c r="AV11" s="34">
        <f>SUM(AD29*AD11,AE29*AE11,AF29*AF11,AG29*AG11,AH29*AH11,AI29*AI11,AJ29*AJ11,AK29*AK11,AL29*AL11,AM29*AM11,AN29*AN11,AO29*AO11,AP29*AP11,AU11*AU29)/AV29</f>
        <v>0</v>
      </c>
      <c r="AW11" s="4" t="s">
        <v>17</v>
      </c>
      <c r="AX11" s="261" t="s">
        <v>22</v>
      </c>
      <c r="AY11" s="261"/>
      <c r="AZ11" s="261"/>
      <c r="BA11" s="261"/>
      <c r="BB11" s="35">
        <v>0</v>
      </c>
      <c r="BC11" s="35">
        <v>0</v>
      </c>
      <c r="BD11" s="35">
        <v>0</v>
      </c>
      <c r="BE11" s="35">
        <v>0</v>
      </c>
      <c r="BF11" s="6">
        <v>0</v>
      </c>
      <c r="BG11" s="35">
        <v>0</v>
      </c>
      <c r="BH11" s="35">
        <v>0</v>
      </c>
      <c r="BI11" s="6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4" t="s">
        <v>17</v>
      </c>
      <c r="BW11" s="261" t="s">
        <v>22</v>
      </c>
      <c r="BX11" s="261"/>
      <c r="BY11" s="261"/>
      <c r="BZ11" s="261"/>
      <c r="CA11" s="6">
        <v>0</v>
      </c>
      <c r="CB11" s="35">
        <v>0</v>
      </c>
      <c r="CC11" s="6">
        <v>0</v>
      </c>
      <c r="CD11" s="6">
        <v>0</v>
      </c>
      <c r="CE11" s="6">
        <v>0</v>
      </c>
      <c r="CF11" s="6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4" t="s">
        <v>17</v>
      </c>
      <c r="CV11" s="261" t="s">
        <v>22</v>
      </c>
      <c r="CW11" s="261"/>
      <c r="CX11" s="261"/>
      <c r="CY11" s="261"/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  <c r="DH11" s="35">
        <v>0</v>
      </c>
      <c r="DI11" s="35">
        <v>0</v>
      </c>
      <c r="DJ11" s="35">
        <v>0</v>
      </c>
      <c r="DK11" s="35">
        <v>0</v>
      </c>
      <c r="DL11" s="35">
        <v>0</v>
      </c>
      <c r="DM11" s="35">
        <v>0</v>
      </c>
      <c r="DN11" s="35">
        <v>0</v>
      </c>
      <c r="DO11" s="35">
        <v>0</v>
      </c>
      <c r="DP11" s="35">
        <v>0</v>
      </c>
      <c r="DQ11" s="35">
        <v>0</v>
      </c>
      <c r="DR11" s="35">
        <v>0</v>
      </c>
      <c r="DS11" s="35">
        <v>0</v>
      </c>
      <c r="DT11" s="4" t="s">
        <v>17</v>
      </c>
      <c r="DU11" s="261" t="s">
        <v>22</v>
      </c>
      <c r="DV11" s="261"/>
      <c r="DW11" s="261"/>
      <c r="DX11" s="261"/>
      <c r="DY11" s="35">
        <v>0</v>
      </c>
      <c r="DZ11" s="35">
        <v>0</v>
      </c>
      <c r="EA11" s="35">
        <v>0</v>
      </c>
      <c r="EB11" s="35">
        <v>0</v>
      </c>
      <c r="EC11" s="35">
        <v>0</v>
      </c>
      <c r="ED11" s="35">
        <v>0</v>
      </c>
      <c r="EE11" s="35">
        <v>0</v>
      </c>
      <c r="EF11" s="35">
        <v>0</v>
      </c>
      <c r="EG11" s="35">
        <v>0</v>
      </c>
      <c r="EH11" s="35">
        <v>0</v>
      </c>
      <c r="EI11" s="35">
        <v>0</v>
      </c>
      <c r="EJ11" s="35">
        <v>0</v>
      </c>
      <c r="EK11" s="35">
        <v>0</v>
      </c>
      <c r="EL11" s="35">
        <v>0</v>
      </c>
      <c r="EM11" s="35">
        <v>0</v>
      </c>
      <c r="EN11" s="35">
        <v>0</v>
      </c>
      <c r="EO11" s="35">
        <v>0</v>
      </c>
      <c r="EP11" s="35">
        <v>0</v>
      </c>
      <c r="EQ11" s="35">
        <v>0</v>
      </c>
      <c r="ER11" s="4" t="s">
        <v>17</v>
      </c>
      <c r="ES11" s="261" t="s">
        <v>22</v>
      </c>
      <c r="ET11" s="261"/>
      <c r="EU11" s="261"/>
      <c r="EV11" s="261"/>
      <c r="EW11" s="35">
        <v>0</v>
      </c>
      <c r="EX11" s="35">
        <v>0</v>
      </c>
      <c r="EY11" s="35">
        <v>0</v>
      </c>
      <c r="EZ11" s="35">
        <v>0</v>
      </c>
      <c r="FA11" s="35">
        <v>0</v>
      </c>
      <c r="FB11" s="35">
        <v>0</v>
      </c>
      <c r="FC11" s="35">
        <v>0</v>
      </c>
      <c r="FD11" s="35">
        <v>0</v>
      </c>
      <c r="FE11" s="35">
        <v>0</v>
      </c>
      <c r="FF11" s="35">
        <v>0</v>
      </c>
      <c r="FG11" s="35">
        <v>0</v>
      </c>
      <c r="FH11" s="35">
        <v>0</v>
      </c>
      <c r="FI11" s="35">
        <v>0</v>
      </c>
      <c r="FJ11" s="35">
        <v>0</v>
      </c>
      <c r="FK11" s="35">
        <v>0</v>
      </c>
      <c r="FL11" s="4" t="s">
        <v>17</v>
      </c>
      <c r="FM11" s="261" t="s">
        <v>22</v>
      </c>
      <c r="FN11" s="261"/>
      <c r="FO11" s="261"/>
      <c r="FP11" s="261"/>
      <c r="FQ11" s="35">
        <v>0</v>
      </c>
      <c r="FR11" s="35">
        <v>0</v>
      </c>
      <c r="FS11" s="35">
        <v>0</v>
      </c>
      <c r="FT11" s="35">
        <v>0</v>
      </c>
      <c r="FU11" s="35">
        <v>0</v>
      </c>
      <c r="FV11" s="35">
        <v>0</v>
      </c>
      <c r="FW11" s="35">
        <v>0</v>
      </c>
      <c r="FX11" s="35">
        <v>0</v>
      </c>
      <c r="FY11" s="35">
        <v>0</v>
      </c>
      <c r="FZ11" s="35">
        <v>0</v>
      </c>
      <c r="GA11" s="35">
        <v>0</v>
      </c>
      <c r="GB11" s="35">
        <v>0</v>
      </c>
      <c r="GC11" s="35">
        <v>0</v>
      </c>
      <c r="GD11" s="35">
        <v>0</v>
      </c>
      <c r="GE11" s="4" t="s">
        <v>17</v>
      </c>
      <c r="GF11" s="261" t="s">
        <v>22</v>
      </c>
      <c r="GG11" s="261"/>
      <c r="GH11" s="261"/>
      <c r="GI11" s="261"/>
      <c r="GJ11" s="35">
        <v>0</v>
      </c>
      <c r="GK11" s="35">
        <v>0</v>
      </c>
      <c r="GL11" s="35">
        <v>0</v>
      </c>
      <c r="GM11" s="35">
        <v>0</v>
      </c>
      <c r="GN11" s="35">
        <v>0</v>
      </c>
      <c r="GO11" s="35">
        <v>0</v>
      </c>
      <c r="GP11" s="35">
        <v>0</v>
      </c>
      <c r="GQ11" s="35">
        <v>0</v>
      </c>
      <c r="GR11" s="35">
        <v>0</v>
      </c>
      <c r="GS11" s="63">
        <v>0</v>
      </c>
      <c r="GT11" s="35">
        <v>0</v>
      </c>
      <c r="GU11" s="35">
        <v>0</v>
      </c>
      <c r="GV11" s="34">
        <v>0</v>
      </c>
      <c r="GW11" s="135">
        <v>0</v>
      </c>
    </row>
    <row r="12" spans="1:205" ht="12.75" customHeight="1">
      <c r="A12" s="4" t="s">
        <v>18</v>
      </c>
      <c r="B12" s="261" t="s">
        <v>23</v>
      </c>
      <c r="C12" s="261"/>
      <c r="D12" s="261"/>
      <c r="E12" s="261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0.73</v>
      </c>
      <c r="U12" s="5">
        <v>0.73</v>
      </c>
      <c r="V12" s="5">
        <v>0.73</v>
      </c>
      <c r="W12" s="5">
        <v>0.73</v>
      </c>
      <c r="X12" s="5">
        <f>SUM(H12*H29,I12*I29,L12*L29,M12*M29,N12*N29,O12*O29,P12*P29,S12*S29,T12*T29,U12*U29,V12*V29,W12*W29)/X29</f>
        <v>0.1935483624704176</v>
      </c>
      <c r="Y12" s="4" t="s">
        <v>18</v>
      </c>
      <c r="Z12" s="261" t="s">
        <v>23</v>
      </c>
      <c r="AA12" s="261"/>
      <c r="AB12" s="261"/>
      <c r="AC12" s="261"/>
      <c r="AD12" s="5">
        <v>0.73</v>
      </c>
      <c r="AE12" s="5">
        <v>0.73</v>
      </c>
      <c r="AF12" s="5">
        <v>0.73</v>
      </c>
      <c r="AG12" s="5">
        <v>0.73</v>
      </c>
      <c r="AH12" s="5">
        <v>0.73</v>
      </c>
      <c r="AI12" s="5">
        <v>0.73</v>
      </c>
      <c r="AJ12" s="5">
        <v>0.73</v>
      </c>
      <c r="AK12" s="5">
        <v>0.73</v>
      </c>
      <c r="AL12" s="5">
        <v>0.73</v>
      </c>
      <c r="AM12" s="5">
        <v>0.73</v>
      </c>
      <c r="AN12" s="5">
        <v>0.73</v>
      </c>
      <c r="AO12" s="5">
        <v>0.73</v>
      </c>
      <c r="AP12" s="5">
        <v>0.73</v>
      </c>
      <c r="AQ12" s="5">
        <v>0.73</v>
      </c>
      <c r="AR12" s="34">
        <v>0.73</v>
      </c>
      <c r="AS12" s="34">
        <v>0</v>
      </c>
      <c r="AT12" s="34">
        <v>0</v>
      </c>
      <c r="AU12" s="34">
        <f>SUM(AR12*AR29,AS12*AS29,AT29*AT12)/AU29</f>
        <v>0.44777233600474914</v>
      </c>
      <c r="AV12" s="34">
        <f>SUM(AD29*AD12,AE29*AE12,AF29*AF12,AG29*AG12,AH29*AH12,AI29*AI12,AJ29*AJ12,AK29*AK12,AL29*AL12,AM29*AM12,AN29*AN12,AO29*AO12,AP29*AP12,AU12*AU29)/AV29</f>
        <v>0.6351688026729166</v>
      </c>
      <c r="AW12" s="4" t="s">
        <v>18</v>
      </c>
      <c r="AX12" s="261" t="s">
        <v>23</v>
      </c>
      <c r="AY12" s="261"/>
      <c r="AZ12" s="261"/>
      <c r="BA12" s="261"/>
      <c r="BB12" s="34">
        <v>0</v>
      </c>
      <c r="BC12" s="34">
        <v>0</v>
      </c>
      <c r="BD12" s="34">
        <v>0</v>
      </c>
      <c r="BE12" s="34">
        <v>0</v>
      </c>
      <c r="BF12" s="5">
        <v>0</v>
      </c>
      <c r="BG12" s="34">
        <v>0.73</v>
      </c>
      <c r="BH12" s="34">
        <v>0.73</v>
      </c>
      <c r="BI12" s="5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f>SUM(BE12*BE29,BF12*BF29,BG12*BG29,BH12*BH29,BK12*BK29,BT12*BT29)/BU29</f>
        <v>0.053240918002537184</v>
      </c>
      <c r="BV12" s="4" t="s">
        <v>18</v>
      </c>
      <c r="BW12" s="261" t="s">
        <v>23</v>
      </c>
      <c r="BX12" s="261"/>
      <c r="BY12" s="261"/>
      <c r="BZ12" s="261"/>
      <c r="CA12" s="5">
        <v>0</v>
      </c>
      <c r="CB12" s="34">
        <v>0.73</v>
      </c>
      <c r="CC12" s="5">
        <v>0</v>
      </c>
      <c r="CD12" s="5">
        <v>0</v>
      </c>
      <c r="CE12" s="5">
        <v>0</v>
      </c>
      <c r="CF12" s="5">
        <v>0</v>
      </c>
      <c r="CG12" s="34">
        <v>0.73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f>SUM(CG12*CG29,CH12*CH29,CI12*CI29,CJ12*CJ29,CK12*CK29,CL12*CL29)/CM29</f>
        <v>0.0286653552243323</v>
      </c>
      <c r="CN12" s="34">
        <v>0</v>
      </c>
      <c r="CO12" s="34">
        <v>0.73</v>
      </c>
      <c r="CP12" s="34">
        <v>0.73</v>
      </c>
      <c r="CQ12" s="34">
        <v>0.73</v>
      </c>
      <c r="CR12" s="34">
        <v>0.73</v>
      </c>
      <c r="CS12" s="34">
        <f>SUM(CN12*CN29,CO12*CO29,CP12*CP29,CQ12*CQ29,CR12*CR29)/CS29</f>
        <v>0.5633</v>
      </c>
      <c r="CT12" s="34">
        <f>SUM(CA12*CA29,CB12*CB29,CF12*CF29,CM12*CM29,CS12*CS29)/CT29</f>
        <v>0.1608503730854824</v>
      </c>
      <c r="CU12" s="4" t="s">
        <v>18</v>
      </c>
      <c r="CV12" s="261" t="s">
        <v>23</v>
      </c>
      <c r="CW12" s="261"/>
      <c r="CX12" s="261"/>
      <c r="CY12" s="261"/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  <c r="DJ12" s="34">
        <v>0</v>
      </c>
      <c r="DK12" s="34">
        <v>0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4" t="s">
        <v>18</v>
      </c>
      <c r="DU12" s="261" t="s">
        <v>23</v>
      </c>
      <c r="DV12" s="261"/>
      <c r="DW12" s="261"/>
      <c r="DX12" s="261"/>
      <c r="DY12" s="34">
        <v>0</v>
      </c>
      <c r="DZ12" s="34">
        <v>0</v>
      </c>
      <c r="EA12" s="34">
        <v>0</v>
      </c>
      <c r="EB12" s="34">
        <v>0</v>
      </c>
      <c r="EC12" s="34">
        <v>0</v>
      </c>
      <c r="ED12" s="34">
        <v>0</v>
      </c>
      <c r="EE12" s="34">
        <v>0</v>
      </c>
      <c r="EF12" s="34">
        <v>0</v>
      </c>
      <c r="EG12" s="34">
        <v>0</v>
      </c>
      <c r="EH12" s="34">
        <v>0</v>
      </c>
      <c r="EI12" s="34">
        <v>0</v>
      </c>
      <c r="EJ12" s="34">
        <v>0</v>
      </c>
      <c r="EK12" s="34">
        <v>0</v>
      </c>
      <c r="EL12" s="34">
        <v>0</v>
      </c>
      <c r="EM12" s="34">
        <v>0</v>
      </c>
      <c r="EN12" s="34">
        <v>0</v>
      </c>
      <c r="EO12" s="34">
        <v>0</v>
      </c>
      <c r="EP12" s="34">
        <v>0</v>
      </c>
      <c r="EQ12" s="34">
        <v>0</v>
      </c>
      <c r="ER12" s="4" t="s">
        <v>18</v>
      </c>
      <c r="ES12" s="261" t="s">
        <v>23</v>
      </c>
      <c r="ET12" s="261"/>
      <c r="EU12" s="261"/>
      <c r="EV12" s="261"/>
      <c r="EW12" s="34">
        <v>0</v>
      </c>
      <c r="EX12" s="34">
        <v>0</v>
      </c>
      <c r="EY12" s="34">
        <v>0</v>
      </c>
      <c r="EZ12" s="34">
        <v>0</v>
      </c>
      <c r="FA12" s="34">
        <v>0</v>
      </c>
      <c r="FB12" s="34">
        <v>0</v>
      </c>
      <c r="FC12" s="34">
        <v>0</v>
      </c>
      <c r="FD12" s="34">
        <v>0</v>
      </c>
      <c r="FE12" s="34">
        <v>0</v>
      </c>
      <c r="FF12" s="34">
        <v>0</v>
      </c>
      <c r="FG12" s="34">
        <v>0.73</v>
      </c>
      <c r="FH12" s="34">
        <v>0.73</v>
      </c>
      <c r="FI12" s="34">
        <v>0.73</v>
      </c>
      <c r="FJ12" s="34">
        <v>0.73</v>
      </c>
      <c r="FK12" s="34">
        <f>SUM(FF12*FF29,FJ12*FJ29)/FK29</f>
        <v>0.24323018228062743</v>
      </c>
      <c r="FL12" s="4" t="s">
        <v>18</v>
      </c>
      <c r="FM12" s="261" t="s">
        <v>23</v>
      </c>
      <c r="FN12" s="261"/>
      <c r="FO12" s="261"/>
      <c r="FP12" s="261"/>
      <c r="FQ12" s="34">
        <v>0</v>
      </c>
      <c r="FR12" s="34">
        <v>0</v>
      </c>
      <c r="FS12" s="34">
        <v>0</v>
      </c>
      <c r="FT12" s="34">
        <v>0</v>
      </c>
      <c r="FU12" s="34">
        <v>0</v>
      </c>
      <c r="FV12" s="34">
        <v>0</v>
      </c>
      <c r="FW12" s="34">
        <v>0</v>
      </c>
      <c r="FX12" s="34">
        <v>0</v>
      </c>
      <c r="FY12" s="34">
        <v>0</v>
      </c>
      <c r="FZ12" s="34">
        <v>0</v>
      </c>
      <c r="GA12" s="34">
        <v>0</v>
      </c>
      <c r="GB12" s="34">
        <v>0</v>
      </c>
      <c r="GC12" s="34">
        <v>0</v>
      </c>
      <c r="GD12" s="34">
        <v>0</v>
      </c>
      <c r="GE12" s="4" t="s">
        <v>18</v>
      </c>
      <c r="GF12" s="261" t="s">
        <v>23</v>
      </c>
      <c r="GG12" s="261"/>
      <c r="GH12" s="261"/>
      <c r="GI12" s="261"/>
      <c r="GJ12" s="34">
        <v>0</v>
      </c>
      <c r="GK12" s="34">
        <v>0</v>
      </c>
      <c r="GL12" s="34">
        <v>0</v>
      </c>
      <c r="GM12" s="34">
        <v>0</v>
      </c>
      <c r="GN12" s="34">
        <v>0</v>
      </c>
      <c r="GO12" s="34">
        <v>0</v>
      </c>
      <c r="GP12" s="34">
        <v>0</v>
      </c>
      <c r="GQ12" s="34">
        <v>0.73</v>
      </c>
      <c r="GR12" s="34">
        <v>0.73</v>
      </c>
      <c r="GS12" s="62">
        <v>0.73</v>
      </c>
      <c r="GT12" s="34">
        <v>0.73</v>
      </c>
      <c r="GU12" s="34">
        <v>0</v>
      </c>
      <c r="GV12" s="34">
        <f>SUM(GP12*GP29,GT12*GT29,GU12*GU29)/GV29</f>
        <v>0.26012532428656954</v>
      </c>
      <c r="GW12" s="135">
        <f>SUM(GV12*GV29,GD12*GD29,FK12*FK29,EQ12*EQ29,DS12*DS29,CT12*CT29,BU12*BU29,AV12*AV29,X12*X29)/GW29</f>
        <v>0.14260900673578858</v>
      </c>
    </row>
    <row r="13" spans="1:205" ht="12.75" customHeight="1">
      <c r="A13" s="4" t="s">
        <v>24</v>
      </c>
      <c r="B13" s="261" t="s">
        <v>25</v>
      </c>
      <c r="C13" s="261"/>
      <c r="D13" s="261"/>
      <c r="E13" s="261"/>
      <c r="F13" s="6">
        <v>0.63</v>
      </c>
      <c r="G13" s="6">
        <v>0.63</v>
      </c>
      <c r="H13" s="6">
        <v>0.63</v>
      </c>
      <c r="I13" s="6">
        <v>0.63</v>
      </c>
      <c r="J13" s="6">
        <v>0.63</v>
      </c>
      <c r="K13" s="6">
        <v>0.63</v>
      </c>
      <c r="L13" s="6">
        <v>0.63</v>
      </c>
      <c r="M13" s="6">
        <v>0.63</v>
      </c>
      <c r="N13" s="6">
        <v>0.63</v>
      </c>
      <c r="O13" s="6">
        <v>0.63</v>
      </c>
      <c r="P13" s="6">
        <v>0.63</v>
      </c>
      <c r="Q13" s="6">
        <v>0.63</v>
      </c>
      <c r="R13" s="6">
        <v>0.63</v>
      </c>
      <c r="S13" s="6">
        <v>0.63</v>
      </c>
      <c r="T13" s="6">
        <v>0.63</v>
      </c>
      <c r="U13" s="6">
        <v>0.63</v>
      </c>
      <c r="V13" s="6">
        <v>0.63</v>
      </c>
      <c r="W13" s="6">
        <v>0.63</v>
      </c>
      <c r="X13" s="6">
        <v>0.63</v>
      </c>
      <c r="Y13" s="4" t="s">
        <v>24</v>
      </c>
      <c r="Z13" s="261" t="s">
        <v>25</v>
      </c>
      <c r="AA13" s="261"/>
      <c r="AB13" s="261"/>
      <c r="AC13" s="261"/>
      <c r="AD13" s="6">
        <v>0.63</v>
      </c>
      <c r="AE13" s="6">
        <v>0.63</v>
      </c>
      <c r="AF13" s="6">
        <v>0.63</v>
      </c>
      <c r="AG13" s="6">
        <v>0.63</v>
      </c>
      <c r="AH13" s="6">
        <v>0.63</v>
      </c>
      <c r="AI13" s="6">
        <v>0.63</v>
      </c>
      <c r="AJ13" s="6">
        <v>0.63</v>
      </c>
      <c r="AK13" s="6">
        <v>0.63</v>
      </c>
      <c r="AL13" s="6">
        <v>0.63</v>
      </c>
      <c r="AM13" s="6">
        <v>0.63</v>
      </c>
      <c r="AN13" s="6">
        <v>0.63</v>
      </c>
      <c r="AO13" s="6">
        <v>0.63</v>
      </c>
      <c r="AP13" s="6">
        <v>0.63</v>
      </c>
      <c r="AQ13" s="6">
        <v>0.63</v>
      </c>
      <c r="AR13" s="35">
        <v>0.63</v>
      </c>
      <c r="AS13" s="35">
        <v>0.63</v>
      </c>
      <c r="AT13" s="35">
        <v>0.63</v>
      </c>
      <c r="AU13" s="35">
        <v>0.63</v>
      </c>
      <c r="AV13" s="34">
        <f>SUM(AD29*AD13,AE29*AE13,AF29*AF13,AG29*AG13,AH29*AH13,AI29*AI13,AJ29*AJ13,AK29*AK13,AL29*AL13,AM29*AM13,AN29*AN13,AO29*AO13,AP29*AP13,AU13*AU29)/AV29</f>
        <v>0.63</v>
      </c>
      <c r="AW13" s="4" t="s">
        <v>24</v>
      </c>
      <c r="AX13" s="261" t="s">
        <v>25</v>
      </c>
      <c r="AY13" s="261"/>
      <c r="AZ13" s="261"/>
      <c r="BA13" s="261"/>
      <c r="BB13" s="35">
        <v>0.63</v>
      </c>
      <c r="BC13" s="35">
        <v>0.63</v>
      </c>
      <c r="BD13" s="35">
        <v>0.63</v>
      </c>
      <c r="BE13" s="35">
        <v>0.63</v>
      </c>
      <c r="BF13" s="6">
        <v>0.63</v>
      </c>
      <c r="BG13" s="35">
        <v>0.63</v>
      </c>
      <c r="BH13" s="35">
        <v>0</v>
      </c>
      <c r="BI13" s="6">
        <v>0.63</v>
      </c>
      <c r="BJ13" s="35">
        <v>0.63</v>
      </c>
      <c r="BK13" s="35">
        <v>0.63</v>
      </c>
      <c r="BL13" s="35">
        <v>0.63</v>
      </c>
      <c r="BM13" s="35">
        <v>0.63</v>
      </c>
      <c r="BN13" s="35">
        <v>0.63</v>
      </c>
      <c r="BO13" s="35">
        <v>0.63</v>
      </c>
      <c r="BP13" s="35">
        <v>0.63</v>
      </c>
      <c r="BQ13" s="35">
        <v>0.63</v>
      </c>
      <c r="BR13" s="35">
        <v>0.63</v>
      </c>
      <c r="BS13" s="35">
        <v>0.63</v>
      </c>
      <c r="BT13" s="35">
        <v>0.63</v>
      </c>
      <c r="BU13" s="34">
        <f>SUM(BE13*BE29,BF13*BF29,BG13*BG29,BH13*BH29,BK13*BK29,BT13*BT29)/BU29</f>
        <v>0.6029429131588052</v>
      </c>
      <c r="BV13" s="4" t="s">
        <v>24</v>
      </c>
      <c r="BW13" s="261" t="s">
        <v>25</v>
      </c>
      <c r="BX13" s="261"/>
      <c r="BY13" s="261"/>
      <c r="BZ13" s="261"/>
      <c r="CA13" s="6">
        <v>0.63</v>
      </c>
      <c r="CB13" s="35">
        <v>0.63</v>
      </c>
      <c r="CC13" s="6">
        <v>0.63</v>
      </c>
      <c r="CD13" s="6">
        <v>0.63</v>
      </c>
      <c r="CE13" s="6">
        <v>0.63</v>
      </c>
      <c r="CF13" s="6">
        <v>0.63</v>
      </c>
      <c r="CG13" s="35">
        <v>0.63</v>
      </c>
      <c r="CH13" s="35">
        <v>0.63</v>
      </c>
      <c r="CI13" s="35">
        <v>0.63</v>
      </c>
      <c r="CJ13" s="35">
        <v>0.63</v>
      </c>
      <c r="CK13" s="35">
        <v>0.63</v>
      </c>
      <c r="CL13" s="35">
        <v>0.63</v>
      </c>
      <c r="CM13" s="35">
        <v>0.63</v>
      </c>
      <c r="CN13" s="35">
        <v>0.63</v>
      </c>
      <c r="CO13" s="35">
        <v>0.63</v>
      </c>
      <c r="CP13" s="35">
        <v>0.63</v>
      </c>
      <c r="CQ13" s="35">
        <v>0.63</v>
      </c>
      <c r="CR13" s="35">
        <v>0.63</v>
      </c>
      <c r="CS13" s="35">
        <v>0.63</v>
      </c>
      <c r="CT13" s="34">
        <f>SUM(CA13*CA29,CB13*CB29,CF13*CF29,CM13*CM29,CS13*CS29)/CT29</f>
        <v>0.6300000000000001</v>
      </c>
      <c r="CU13" s="4" t="s">
        <v>24</v>
      </c>
      <c r="CV13" s="261" t="s">
        <v>25</v>
      </c>
      <c r="CW13" s="261"/>
      <c r="CX13" s="261"/>
      <c r="CY13" s="261"/>
      <c r="CZ13" s="35">
        <v>0.63</v>
      </c>
      <c r="DA13" s="35">
        <v>0.63</v>
      </c>
      <c r="DB13" s="35">
        <v>0.63</v>
      </c>
      <c r="DC13" s="35">
        <v>0.63</v>
      </c>
      <c r="DD13" s="35">
        <v>0.63</v>
      </c>
      <c r="DE13" s="35">
        <v>0.63</v>
      </c>
      <c r="DF13" s="35">
        <v>0.63</v>
      </c>
      <c r="DG13" s="35">
        <v>0.63</v>
      </c>
      <c r="DH13" s="35">
        <v>0.63</v>
      </c>
      <c r="DI13" s="35">
        <v>0.63</v>
      </c>
      <c r="DJ13" s="35">
        <v>0.63</v>
      </c>
      <c r="DK13" s="35">
        <v>0.63</v>
      </c>
      <c r="DL13" s="34">
        <v>0.63</v>
      </c>
      <c r="DM13" s="35">
        <v>0.63</v>
      </c>
      <c r="DN13" s="35">
        <v>0.63</v>
      </c>
      <c r="DO13" s="35">
        <v>0.61</v>
      </c>
      <c r="DP13" s="35">
        <v>0.63</v>
      </c>
      <c r="DQ13" s="35">
        <v>0.63</v>
      </c>
      <c r="DR13" s="34">
        <f>SUM(DK13*DK29,DL13*DL29,DM13*DM29,DN13*DN29,DO13*DO29,DP13*DP29,DQ13*DQ29)/DR29</f>
        <v>0.6263300716231212</v>
      </c>
      <c r="DS13" s="35">
        <v>0.63</v>
      </c>
      <c r="DT13" s="4" t="s">
        <v>24</v>
      </c>
      <c r="DU13" s="261" t="s">
        <v>25</v>
      </c>
      <c r="DV13" s="261"/>
      <c r="DW13" s="261"/>
      <c r="DX13" s="261"/>
      <c r="DY13" s="35">
        <v>0.63</v>
      </c>
      <c r="DZ13" s="35">
        <v>0.63</v>
      </c>
      <c r="EA13" s="35">
        <v>0.63</v>
      </c>
      <c r="EB13" s="35">
        <v>0.63</v>
      </c>
      <c r="EC13" s="35">
        <v>0.63</v>
      </c>
      <c r="ED13" s="35">
        <v>0.63</v>
      </c>
      <c r="EE13" s="35">
        <v>0.63</v>
      </c>
      <c r="EF13" s="35">
        <v>0.63</v>
      </c>
      <c r="EG13" s="35">
        <v>0.63</v>
      </c>
      <c r="EH13" s="35">
        <v>0.63</v>
      </c>
      <c r="EI13" s="35">
        <v>0.63</v>
      </c>
      <c r="EJ13" s="35">
        <v>0.63</v>
      </c>
      <c r="EK13" s="35">
        <v>0.63</v>
      </c>
      <c r="EL13" s="35">
        <v>0.63</v>
      </c>
      <c r="EM13" s="35">
        <v>0.63</v>
      </c>
      <c r="EN13" s="35">
        <v>0.63</v>
      </c>
      <c r="EO13" s="35">
        <v>0.63</v>
      </c>
      <c r="EP13" s="35">
        <v>0.63</v>
      </c>
      <c r="EQ13" s="35">
        <v>0.63</v>
      </c>
      <c r="ER13" s="4" t="s">
        <v>24</v>
      </c>
      <c r="ES13" s="261" t="s">
        <v>25</v>
      </c>
      <c r="ET13" s="261"/>
      <c r="EU13" s="261"/>
      <c r="EV13" s="261"/>
      <c r="EW13" s="35">
        <v>0.63</v>
      </c>
      <c r="EX13" s="35">
        <v>0.63</v>
      </c>
      <c r="EY13" s="35">
        <v>0.63</v>
      </c>
      <c r="EZ13" s="35">
        <v>0.63</v>
      </c>
      <c r="FA13" s="35">
        <v>0.63</v>
      </c>
      <c r="FB13" s="35">
        <v>0.63</v>
      </c>
      <c r="FC13" s="35">
        <v>0.63</v>
      </c>
      <c r="FD13" s="35">
        <v>0.63</v>
      </c>
      <c r="FE13" s="35">
        <v>0.63</v>
      </c>
      <c r="FF13" s="34">
        <v>0.63</v>
      </c>
      <c r="FG13" s="35">
        <v>0.63</v>
      </c>
      <c r="FH13" s="35">
        <v>0.63</v>
      </c>
      <c r="FI13" s="35">
        <v>0.63</v>
      </c>
      <c r="FJ13" s="35">
        <v>0.63</v>
      </c>
      <c r="FK13" s="35">
        <v>0.63</v>
      </c>
      <c r="FL13" s="4" t="s">
        <v>24</v>
      </c>
      <c r="FM13" s="261" t="s">
        <v>25</v>
      </c>
      <c r="FN13" s="261"/>
      <c r="FO13" s="261"/>
      <c r="FP13" s="261"/>
      <c r="FQ13" s="35">
        <v>0.63</v>
      </c>
      <c r="FR13" s="35">
        <v>0.63</v>
      </c>
      <c r="FS13" s="35">
        <v>0.63</v>
      </c>
      <c r="FT13" s="35">
        <v>0.63</v>
      </c>
      <c r="FU13" s="35">
        <v>0.63</v>
      </c>
      <c r="FV13" s="35">
        <v>0.63</v>
      </c>
      <c r="FW13" s="35">
        <v>0.63</v>
      </c>
      <c r="FX13" s="35">
        <v>0.63</v>
      </c>
      <c r="FY13" s="35">
        <v>0.63</v>
      </c>
      <c r="FZ13" s="35">
        <v>0.63</v>
      </c>
      <c r="GA13" s="35">
        <v>0.63</v>
      </c>
      <c r="GB13" s="35">
        <v>0.63</v>
      </c>
      <c r="GC13" s="35">
        <v>0.63</v>
      </c>
      <c r="GD13" s="35">
        <v>0.63</v>
      </c>
      <c r="GE13" s="4" t="s">
        <v>24</v>
      </c>
      <c r="GF13" s="261" t="s">
        <v>25</v>
      </c>
      <c r="GG13" s="261"/>
      <c r="GH13" s="261"/>
      <c r="GI13" s="261"/>
      <c r="GJ13" s="35">
        <v>0.63</v>
      </c>
      <c r="GK13" s="35">
        <v>0.63</v>
      </c>
      <c r="GL13" s="35">
        <v>0.63</v>
      </c>
      <c r="GM13" s="35">
        <v>0.63</v>
      </c>
      <c r="GN13" s="35">
        <v>0.63</v>
      </c>
      <c r="GO13" s="35">
        <v>0.63</v>
      </c>
      <c r="GP13" s="35">
        <v>0.63</v>
      </c>
      <c r="GQ13" s="35">
        <v>0.63</v>
      </c>
      <c r="GR13" s="35">
        <v>0.63</v>
      </c>
      <c r="GS13" s="63">
        <v>0.63</v>
      </c>
      <c r="GT13" s="35">
        <v>0.63</v>
      </c>
      <c r="GU13" s="35">
        <v>0.63</v>
      </c>
      <c r="GV13" s="35">
        <v>0.63</v>
      </c>
      <c r="GW13" s="135">
        <f>SUM(GV13*GV29,GD13*GD29,FK13*FK29,EQ13*EQ29,DS13*DS29,CT13*CT29,BU13*BU29,AV13*AV29,X13*X29)/GW29</f>
        <v>0.6250336366061109</v>
      </c>
    </row>
    <row r="14" spans="1:205" ht="12.75" customHeight="1">
      <c r="A14" s="4" t="s">
        <v>19</v>
      </c>
      <c r="B14" s="260" t="s">
        <v>6</v>
      </c>
      <c r="C14" s="260"/>
      <c r="D14" s="260"/>
      <c r="E14" s="260"/>
      <c r="F14" s="5">
        <v>0.58</v>
      </c>
      <c r="G14" s="5">
        <v>0.58</v>
      </c>
      <c r="H14" s="5">
        <v>0.58</v>
      </c>
      <c r="I14" s="5">
        <v>0.58</v>
      </c>
      <c r="J14" s="5">
        <v>0.58</v>
      </c>
      <c r="K14" s="5">
        <v>0.58</v>
      </c>
      <c r="L14" s="5">
        <v>0.58</v>
      </c>
      <c r="M14" s="5">
        <v>0.58</v>
      </c>
      <c r="N14" s="5">
        <v>0.58</v>
      </c>
      <c r="O14" s="5">
        <v>0.58</v>
      </c>
      <c r="P14" s="5">
        <v>0.58</v>
      </c>
      <c r="Q14" s="5">
        <v>0.58</v>
      </c>
      <c r="R14" s="5">
        <v>0.58</v>
      </c>
      <c r="S14" s="5">
        <v>0.58</v>
      </c>
      <c r="T14" s="5">
        <v>0.58</v>
      </c>
      <c r="U14" s="5">
        <v>0.58</v>
      </c>
      <c r="V14" s="5">
        <v>0.58</v>
      </c>
      <c r="W14" s="5">
        <v>0.58</v>
      </c>
      <c r="X14" s="5">
        <f>SUM(H14*H29,I14*I29,L14*L29,M14*M29,N14*N29,O14*O29,P14*P29,S14*S29,T14*T29,U14*U29,V14*V29,W14*W29)/X29</f>
        <v>0.5800000000000001</v>
      </c>
      <c r="Y14" s="4" t="s">
        <v>19</v>
      </c>
      <c r="Z14" s="260" t="s">
        <v>6</v>
      </c>
      <c r="AA14" s="260"/>
      <c r="AB14" s="260"/>
      <c r="AC14" s="260"/>
      <c r="AD14" s="5">
        <v>0.58</v>
      </c>
      <c r="AE14" s="5">
        <v>0.58</v>
      </c>
      <c r="AF14" s="5">
        <v>0.58</v>
      </c>
      <c r="AG14" s="5">
        <v>0.58</v>
      </c>
      <c r="AH14" s="5">
        <v>0.58</v>
      </c>
      <c r="AI14" s="5">
        <v>0.58</v>
      </c>
      <c r="AJ14" s="5">
        <v>0.58</v>
      </c>
      <c r="AK14" s="5">
        <v>0.58</v>
      </c>
      <c r="AL14" s="5">
        <v>0.58</v>
      </c>
      <c r="AM14" s="5">
        <v>0.58</v>
      </c>
      <c r="AN14" s="5">
        <v>0.58</v>
      </c>
      <c r="AO14" s="5">
        <v>0.58</v>
      </c>
      <c r="AP14" s="5">
        <v>0.58</v>
      </c>
      <c r="AQ14" s="5">
        <v>0.58</v>
      </c>
      <c r="AR14" s="34">
        <v>0</v>
      </c>
      <c r="AS14" s="34">
        <v>0.58</v>
      </c>
      <c r="AT14" s="34">
        <v>0.58</v>
      </c>
      <c r="AU14" s="34">
        <f>SUM(AR14*AR29,AS14*AS29,AT29*AT14)/AU29</f>
        <v>0.224235678242802</v>
      </c>
      <c r="AV14" s="34">
        <f>SUM(AD29*AD14,AE29*AE14,AF29*AF14,AG29*AG14,AH29*AH14,AI29*AI14,AJ29*AJ14,AK29*AK14,AL29*AL14,AM29*AM14,AN29*AN14,AO29*AO14,AP29*AP14,AU14*AU29)/AV29</f>
        <v>0.4604597815788162</v>
      </c>
      <c r="AW14" s="4" t="s">
        <v>19</v>
      </c>
      <c r="AX14" s="260" t="s">
        <v>6</v>
      </c>
      <c r="AY14" s="260"/>
      <c r="AZ14" s="260"/>
      <c r="BA14" s="260"/>
      <c r="BB14" s="34">
        <v>0.58</v>
      </c>
      <c r="BC14" s="34">
        <v>0.58</v>
      </c>
      <c r="BD14" s="34">
        <v>0.58</v>
      </c>
      <c r="BE14" s="34">
        <v>0.58</v>
      </c>
      <c r="BF14" s="5">
        <v>0.58</v>
      </c>
      <c r="BG14" s="34">
        <v>0</v>
      </c>
      <c r="BH14" s="34">
        <v>0.58</v>
      </c>
      <c r="BI14" s="5">
        <v>0.58</v>
      </c>
      <c r="BJ14" s="34">
        <v>0.58</v>
      </c>
      <c r="BK14" s="34">
        <v>0.58</v>
      </c>
      <c r="BL14" s="34">
        <v>0.58</v>
      </c>
      <c r="BM14" s="34">
        <v>0.58</v>
      </c>
      <c r="BN14" s="34">
        <v>0.58</v>
      </c>
      <c r="BO14" s="34">
        <v>0.58</v>
      </c>
      <c r="BP14" s="34">
        <v>0.58</v>
      </c>
      <c r="BQ14" s="34">
        <v>0.58</v>
      </c>
      <c r="BR14" s="34">
        <v>0.58</v>
      </c>
      <c r="BS14" s="34">
        <v>0.58</v>
      </c>
      <c r="BT14" s="34">
        <v>0.58</v>
      </c>
      <c r="BU14" s="34">
        <v>0.58</v>
      </c>
      <c r="BV14" s="4" t="s">
        <v>19</v>
      </c>
      <c r="BW14" s="260" t="s">
        <v>6</v>
      </c>
      <c r="BX14" s="260"/>
      <c r="BY14" s="260"/>
      <c r="BZ14" s="260"/>
      <c r="CA14" s="5">
        <v>0.58</v>
      </c>
      <c r="CB14" s="34">
        <v>0</v>
      </c>
      <c r="CC14" s="5">
        <v>0.58</v>
      </c>
      <c r="CD14" s="5">
        <v>0.58</v>
      </c>
      <c r="CE14" s="5">
        <v>0.58</v>
      </c>
      <c r="CF14" s="5">
        <v>0.58</v>
      </c>
      <c r="CG14" s="34">
        <v>0</v>
      </c>
      <c r="CH14" s="34">
        <v>0.58</v>
      </c>
      <c r="CI14" s="34">
        <v>0.58</v>
      </c>
      <c r="CJ14" s="34">
        <v>0.58</v>
      </c>
      <c r="CK14" s="34">
        <v>0.58</v>
      </c>
      <c r="CL14" s="34">
        <v>0.58</v>
      </c>
      <c r="CM14" s="34">
        <f>SUM(CG14*CG29,CH14*CH29,CI14*CI29,CJ14*CJ29,CK14*CK29,CL14*CL29)/CM29</f>
        <v>0.5572247862601195</v>
      </c>
      <c r="CN14" s="34">
        <v>0.58</v>
      </c>
      <c r="CO14" s="34">
        <v>0</v>
      </c>
      <c r="CP14" s="34">
        <v>0</v>
      </c>
      <c r="CQ14" s="34">
        <v>0</v>
      </c>
      <c r="CR14" s="34">
        <v>0</v>
      </c>
      <c r="CS14" s="34">
        <f>SUM(CN14*CN29,CO14*CO29,CP14*CP29,CQ14*CQ29,CR14*CR29)/CS29</f>
        <v>0.13244657534246573</v>
      </c>
      <c r="CT14" s="34">
        <f>SUM(CA14*CA29,CB14*CB29,CF14*CF29,CM14*CM29,CS14*CS29)/CT29</f>
        <v>0.45220107343893173</v>
      </c>
      <c r="CU14" s="4" t="s">
        <v>19</v>
      </c>
      <c r="CV14" s="260" t="s">
        <v>6</v>
      </c>
      <c r="CW14" s="260"/>
      <c r="CX14" s="260"/>
      <c r="CY14" s="260"/>
      <c r="CZ14" s="34">
        <v>0.58</v>
      </c>
      <c r="DA14" s="34">
        <v>0.58</v>
      </c>
      <c r="DB14" s="34">
        <v>0.58</v>
      </c>
      <c r="DC14" s="34">
        <v>0.58</v>
      </c>
      <c r="DD14" s="34">
        <v>0.58</v>
      </c>
      <c r="DE14" s="34">
        <v>0.58</v>
      </c>
      <c r="DF14" s="34">
        <v>0.58</v>
      </c>
      <c r="DG14" s="34">
        <v>0.58</v>
      </c>
      <c r="DH14" s="34">
        <v>0.58</v>
      </c>
      <c r="DI14" s="34">
        <v>0.58</v>
      </c>
      <c r="DJ14" s="34">
        <v>0.58</v>
      </c>
      <c r="DK14" s="34">
        <v>0.58</v>
      </c>
      <c r="DL14" s="34">
        <v>0.58</v>
      </c>
      <c r="DM14" s="34">
        <v>0.58</v>
      </c>
      <c r="DN14" s="34">
        <v>0.58</v>
      </c>
      <c r="DO14" s="34">
        <v>0</v>
      </c>
      <c r="DP14" s="34">
        <v>0.58</v>
      </c>
      <c r="DQ14" s="34">
        <v>0.58</v>
      </c>
      <c r="DR14" s="34">
        <f>SUM(DK14*DK29,DL14*DL29,DM14*DM29,DN14*DN29,DO14*DO29,DP14*DP29,DQ14*DQ29)/DR29</f>
        <v>0.4735720770705134</v>
      </c>
      <c r="DS14" s="34">
        <f>SUM(CZ14*CZ29,DA14*DA29,DJ14*DJ29,DR14*DR29)/DS29</f>
        <v>0.5150016942365153</v>
      </c>
      <c r="DT14" s="4" t="s">
        <v>19</v>
      </c>
      <c r="DU14" s="260" t="s">
        <v>6</v>
      </c>
      <c r="DV14" s="260"/>
      <c r="DW14" s="260"/>
      <c r="DX14" s="260"/>
      <c r="DY14" s="34">
        <v>0.58</v>
      </c>
      <c r="DZ14" s="34">
        <v>0.58</v>
      </c>
      <c r="EA14" s="34">
        <v>0.58</v>
      </c>
      <c r="EB14" s="34">
        <v>0.58</v>
      </c>
      <c r="EC14" s="34">
        <v>0.58</v>
      </c>
      <c r="ED14" s="34">
        <v>0.58</v>
      </c>
      <c r="EE14" s="34">
        <v>0.58</v>
      </c>
      <c r="EF14" s="34">
        <v>0.58</v>
      </c>
      <c r="EG14" s="34">
        <v>0.58</v>
      </c>
      <c r="EH14" s="34">
        <v>0.58</v>
      </c>
      <c r="EI14" s="34">
        <v>0.58</v>
      </c>
      <c r="EJ14" s="34">
        <v>0.58</v>
      </c>
      <c r="EK14" s="34">
        <v>0.58</v>
      </c>
      <c r="EL14" s="34">
        <v>0.58</v>
      </c>
      <c r="EM14" s="34">
        <v>0.58</v>
      </c>
      <c r="EN14" s="34">
        <v>0.58</v>
      </c>
      <c r="EO14" s="34">
        <v>0.58</v>
      </c>
      <c r="EP14" s="34">
        <v>0.58</v>
      </c>
      <c r="EQ14" s="34">
        <v>0.58</v>
      </c>
      <c r="ER14" s="4" t="s">
        <v>19</v>
      </c>
      <c r="ES14" s="260" t="s">
        <v>6</v>
      </c>
      <c r="ET14" s="260"/>
      <c r="EU14" s="260"/>
      <c r="EV14" s="260"/>
      <c r="EW14" s="34">
        <v>0.58</v>
      </c>
      <c r="EX14" s="34">
        <v>0.58</v>
      </c>
      <c r="EY14" s="34">
        <v>0.58</v>
      </c>
      <c r="EZ14" s="34">
        <v>0.58</v>
      </c>
      <c r="FA14" s="34">
        <v>0.58</v>
      </c>
      <c r="FB14" s="34">
        <v>0.58</v>
      </c>
      <c r="FC14" s="34">
        <v>0.58</v>
      </c>
      <c r="FD14" s="34">
        <v>0.58</v>
      </c>
      <c r="FE14" s="34">
        <v>0.58</v>
      </c>
      <c r="FF14" s="34">
        <v>0.58</v>
      </c>
      <c r="FG14" s="34">
        <v>0.58</v>
      </c>
      <c r="FH14" s="34">
        <v>0.58</v>
      </c>
      <c r="FI14" s="34">
        <v>0.58</v>
      </c>
      <c r="FJ14" s="34">
        <v>0.58</v>
      </c>
      <c r="FK14" s="34">
        <v>0.58</v>
      </c>
      <c r="FL14" s="4" t="s">
        <v>19</v>
      </c>
      <c r="FM14" s="260" t="s">
        <v>6</v>
      </c>
      <c r="FN14" s="260"/>
      <c r="FO14" s="260"/>
      <c r="FP14" s="260"/>
      <c r="FQ14" s="34">
        <v>0.58</v>
      </c>
      <c r="FR14" s="34">
        <v>0.58</v>
      </c>
      <c r="FS14" s="34">
        <v>0.58</v>
      </c>
      <c r="FT14" s="34">
        <v>0.58</v>
      </c>
      <c r="FU14" s="34">
        <v>0.58</v>
      </c>
      <c r="FV14" s="34">
        <v>0.58</v>
      </c>
      <c r="FW14" s="34">
        <v>0.58</v>
      </c>
      <c r="FX14" s="34">
        <v>0.58</v>
      </c>
      <c r="FY14" s="34">
        <v>0.58</v>
      </c>
      <c r="FZ14" s="34">
        <v>0.58</v>
      </c>
      <c r="GA14" s="34">
        <v>0.58</v>
      </c>
      <c r="GB14" s="34">
        <v>0.58</v>
      </c>
      <c r="GC14" s="34">
        <v>0.58</v>
      </c>
      <c r="GD14" s="34">
        <v>0.58</v>
      </c>
      <c r="GE14" s="4" t="s">
        <v>19</v>
      </c>
      <c r="GF14" s="260" t="s">
        <v>6</v>
      </c>
      <c r="GG14" s="260"/>
      <c r="GH14" s="260"/>
      <c r="GI14" s="260"/>
      <c r="GJ14" s="34">
        <v>0.58</v>
      </c>
      <c r="GK14" s="34">
        <v>0.58</v>
      </c>
      <c r="GL14" s="34">
        <v>0.58</v>
      </c>
      <c r="GM14" s="34">
        <v>0.58</v>
      </c>
      <c r="GN14" s="34">
        <v>0.58</v>
      </c>
      <c r="GO14" s="34">
        <v>0.58</v>
      </c>
      <c r="GP14" s="34">
        <v>0.58</v>
      </c>
      <c r="GQ14" s="34">
        <v>0</v>
      </c>
      <c r="GR14" s="34">
        <v>0</v>
      </c>
      <c r="GS14" s="62">
        <v>0</v>
      </c>
      <c r="GT14" s="34">
        <v>0</v>
      </c>
      <c r="GU14" s="34">
        <v>0.58</v>
      </c>
      <c r="GV14" s="34">
        <f>SUM(GP14*GP29,GT14*GT29,GU14*GU29)/GV29</f>
        <v>0.3733250848134105</v>
      </c>
      <c r="GW14" s="135">
        <f>SUM(GV14*GV29,GD14*GD29,FK14*FK29,EQ14*EQ29,DS14*DS29,CT14*CT29,BU14*BU29,AV14*AV29,X14*X29)/GW29</f>
        <v>0.5183292196053362</v>
      </c>
    </row>
    <row r="15" spans="1:205" ht="12.75" customHeight="1">
      <c r="A15" s="3">
        <v>2</v>
      </c>
      <c r="B15" s="252" t="s">
        <v>7</v>
      </c>
      <c r="C15" s="252"/>
      <c r="D15" s="252"/>
      <c r="E15" s="252"/>
      <c r="F15" s="8">
        <v>0.69</v>
      </c>
      <c r="G15" s="8">
        <v>0.69</v>
      </c>
      <c r="H15" s="8">
        <v>0.69</v>
      </c>
      <c r="I15" s="8">
        <v>0.69</v>
      </c>
      <c r="J15" s="8">
        <v>0.69</v>
      </c>
      <c r="K15" s="8">
        <v>0.69</v>
      </c>
      <c r="L15" s="8">
        <v>0.69</v>
      </c>
      <c r="M15" s="8">
        <v>0</v>
      </c>
      <c r="N15" s="8">
        <v>0.69</v>
      </c>
      <c r="O15" s="8">
        <v>0.69</v>
      </c>
      <c r="P15" s="8">
        <v>0</v>
      </c>
      <c r="Q15" s="8">
        <v>0.69</v>
      </c>
      <c r="R15" s="8">
        <v>0.69</v>
      </c>
      <c r="S15" s="8">
        <v>0.69</v>
      </c>
      <c r="T15" s="8">
        <v>0.8</v>
      </c>
      <c r="U15" s="8">
        <v>0.8</v>
      </c>
      <c r="V15" s="8">
        <v>0.8</v>
      </c>
      <c r="W15" s="8">
        <v>0.8</v>
      </c>
      <c r="X15" s="5">
        <f>SUM(H15*H29,I15*I29,L15*L29,M15*M29,N15*N29,O15*O29,P15*P29,S15*S29,T15*T29,U15*U29,V15*V29,W15*W29)/X29</f>
        <v>0.6452607069241927</v>
      </c>
      <c r="Y15" s="3">
        <v>2</v>
      </c>
      <c r="Z15" s="252" t="s">
        <v>7</v>
      </c>
      <c r="AA15" s="252"/>
      <c r="AB15" s="252"/>
      <c r="AC15" s="252"/>
      <c r="AD15" s="8">
        <v>0.8</v>
      </c>
      <c r="AE15" s="8">
        <v>0.8</v>
      </c>
      <c r="AF15" s="8">
        <v>0.8</v>
      </c>
      <c r="AG15" s="8">
        <v>0.8</v>
      </c>
      <c r="AH15" s="8">
        <v>0.8</v>
      </c>
      <c r="AI15" s="8">
        <v>0.8</v>
      </c>
      <c r="AJ15" s="8">
        <v>0.8</v>
      </c>
      <c r="AK15" s="8">
        <v>0.8</v>
      </c>
      <c r="AL15" s="8">
        <v>0.8</v>
      </c>
      <c r="AM15" s="8">
        <v>0.8</v>
      </c>
      <c r="AN15" s="8">
        <v>0.8</v>
      </c>
      <c r="AO15" s="8">
        <v>0.8</v>
      </c>
      <c r="AP15" s="8">
        <v>0.8</v>
      </c>
      <c r="AQ15" s="8">
        <v>0.8</v>
      </c>
      <c r="AR15" s="15">
        <v>0.8</v>
      </c>
      <c r="AS15" s="15">
        <v>0.69</v>
      </c>
      <c r="AT15" s="15">
        <v>0</v>
      </c>
      <c r="AU15" s="15">
        <f>SUM(AR15*AR29,AS15*AS29,AT29*AT15)/AU29</f>
        <v>0.6739106559810032</v>
      </c>
      <c r="AV15" s="79">
        <f>SUM(AD29*AD15,AE29*AE15,AF29*AF15,AG29*AG15,AH29*AH15,AI29*AI15,AJ29*AJ15,AK29*AK15,AL29*AL15,AM29*AM15,AN29*AN15,AO29*AO15,AP29*AP15,AU15*AU29)/AV29</f>
        <v>0.7576327731511494</v>
      </c>
      <c r="AW15" s="3">
        <v>2</v>
      </c>
      <c r="AX15" s="252" t="s">
        <v>7</v>
      </c>
      <c r="AY15" s="252"/>
      <c r="AZ15" s="252"/>
      <c r="BA15" s="252"/>
      <c r="BB15" s="15">
        <v>0.8</v>
      </c>
      <c r="BC15" s="15">
        <v>0.8</v>
      </c>
      <c r="BD15" s="15">
        <v>0.8</v>
      </c>
      <c r="BE15" s="15">
        <v>0.8</v>
      </c>
      <c r="BF15" s="8">
        <v>0.69</v>
      </c>
      <c r="BG15" s="15">
        <v>0.8</v>
      </c>
      <c r="BH15" s="15">
        <v>0.85</v>
      </c>
      <c r="BI15" s="8">
        <v>0.69</v>
      </c>
      <c r="BJ15" s="15">
        <v>0.8</v>
      </c>
      <c r="BK15" s="15">
        <f>SUM(BI15*BI29,BJ29*BJ15)/BK29</f>
        <v>0.749512319024638</v>
      </c>
      <c r="BL15" s="15">
        <v>0.8</v>
      </c>
      <c r="BM15" s="15">
        <v>0.8</v>
      </c>
      <c r="BN15" s="15">
        <v>0.8</v>
      </c>
      <c r="BO15" s="15">
        <v>0.8</v>
      </c>
      <c r="BP15" s="15">
        <v>0.8</v>
      </c>
      <c r="BQ15" s="15">
        <v>0.8</v>
      </c>
      <c r="BR15" s="15">
        <v>0.8</v>
      </c>
      <c r="BS15" s="15">
        <v>0.8</v>
      </c>
      <c r="BT15" s="15">
        <v>0.8</v>
      </c>
      <c r="BU15" s="79">
        <f>SUM(BE15*BE29,BF15*BF29,BG15*BG29,BH15*BH29,BK15*BK29,BT15*BT29)/BU29</f>
        <v>0.7942846269173106</v>
      </c>
      <c r="BV15" s="3">
        <v>2</v>
      </c>
      <c r="BW15" s="252" t="s">
        <v>7</v>
      </c>
      <c r="BX15" s="252"/>
      <c r="BY15" s="252"/>
      <c r="BZ15" s="252"/>
      <c r="CA15" s="8">
        <v>0.69</v>
      </c>
      <c r="CB15" s="15">
        <v>0.8</v>
      </c>
      <c r="CC15" s="8">
        <v>0.69</v>
      </c>
      <c r="CD15" s="8">
        <v>0.69</v>
      </c>
      <c r="CE15" s="8">
        <v>0.69</v>
      </c>
      <c r="CF15" s="8">
        <v>0.69</v>
      </c>
      <c r="CG15" s="15">
        <v>0.8</v>
      </c>
      <c r="CH15" s="15">
        <v>0.69</v>
      </c>
      <c r="CI15" s="15">
        <v>0.69</v>
      </c>
      <c r="CJ15" s="15">
        <v>0.8</v>
      </c>
      <c r="CK15" s="15">
        <v>0.69</v>
      </c>
      <c r="CL15" s="15">
        <v>0.8</v>
      </c>
      <c r="CM15" s="79">
        <f>SUM(CG15*CG29,CH15*CH29,CI15*CI29,CJ15*CJ29,CK15*CK29,CL15*CL29)/CM29</f>
        <v>0.7439721570704395</v>
      </c>
      <c r="CN15" s="15">
        <v>0.5</v>
      </c>
      <c r="CO15" s="15">
        <v>0.8</v>
      </c>
      <c r="CP15" s="15">
        <v>0.8</v>
      </c>
      <c r="CQ15" s="15">
        <v>0.8</v>
      </c>
      <c r="CR15" s="15">
        <v>0.8</v>
      </c>
      <c r="CS15" s="79">
        <f>SUM(CN15*CN29,CO15*CO29,CP15*CP29,CQ15*CQ29,CR15*CR29)/CS29</f>
        <v>0.7314931506849315</v>
      </c>
      <c r="CT15" s="79">
        <f>SUM(CA15*CA29,CB15*CB29,CF15*CF29,CM15*CM29,CS15*CS29)/CT29</f>
        <v>0.7403089409608586</v>
      </c>
      <c r="CU15" s="3">
        <v>2</v>
      </c>
      <c r="CV15" s="252" t="s">
        <v>7</v>
      </c>
      <c r="CW15" s="252"/>
      <c r="CX15" s="252"/>
      <c r="CY15" s="252"/>
      <c r="CZ15" s="15">
        <v>0</v>
      </c>
      <c r="DA15" s="15">
        <v>0.8</v>
      </c>
      <c r="DB15" s="15">
        <v>0</v>
      </c>
      <c r="DC15" s="15">
        <v>0.69</v>
      </c>
      <c r="DD15" s="15">
        <v>0</v>
      </c>
      <c r="DE15" s="15">
        <v>0.69</v>
      </c>
      <c r="DF15" s="15">
        <v>0</v>
      </c>
      <c r="DG15" s="15">
        <v>0</v>
      </c>
      <c r="DH15" s="15">
        <v>0.8</v>
      </c>
      <c r="DI15" s="15">
        <v>0</v>
      </c>
      <c r="DJ15" s="15">
        <f>SUM(DB15*DB29,DC15*DC29,DD15*DD29,DE15*DE29,DF15*DF29,DG15*DG29,DH15*DH29,DI15*DI29)/DJ29</f>
        <v>0.26275626423690207</v>
      </c>
      <c r="DK15" s="15">
        <v>0.69</v>
      </c>
      <c r="DL15" s="15">
        <v>0</v>
      </c>
      <c r="DM15" s="15">
        <v>0.8</v>
      </c>
      <c r="DN15" s="15">
        <v>2.29</v>
      </c>
      <c r="DO15" s="15">
        <v>0</v>
      </c>
      <c r="DP15" s="15">
        <v>0.8</v>
      </c>
      <c r="DQ15" s="15">
        <v>0.8</v>
      </c>
      <c r="DR15" s="79">
        <f>SUM(DK15*DK29,DL15*DL29,DM15*DM29,DN15*DN29,DO15*DO29,DP15*DP29,DQ15*DQ29)/DR29</f>
        <v>0.6754272167860386</v>
      </c>
      <c r="DS15" s="79">
        <f>SUM(CZ15*CZ29,DA15*DA29,DJ15*DJ29,DR15*DR29)/DS29</f>
        <v>0.576675599913748</v>
      </c>
      <c r="DT15" s="3">
        <v>2</v>
      </c>
      <c r="DU15" s="252" t="s">
        <v>7</v>
      </c>
      <c r="DV15" s="252"/>
      <c r="DW15" s="252"/>
      <c r="DX15" s="252"/>
      <c r="DY15" s="15">
        <v>0.8</v>
      </c>
      <c r="DZ15" s="15">
        <v>0.8</v>
      </c>
      <c r="EA15" s="15">
        <v>0.69</v>
      </c>
      <c r="EB15" s="15">
        <v>0.69</v>
      </c>
      <c r="EC15" s="15">
        <v>0.69</v>
      </c>
      <c r="ED15" s="15">
        <v>0.69</v>
      </c>
      <c r="EE15" s="15">
        <v>0.69</v>
      </c>
      <c r="EF15" s="15">
        <v>0.69</v>
      </c>
      <c r="EG15" s="15">
        <v>0.69</v>
      </c>
      <c r="EH15" s="15">
        <v>0.69</v>
      </c>
      <c r="EI15" s="15">
        <v>0</v>
      </c>
      <c r="EJ15" s="15">
        <v>0.69</v>
      </c>
      <c r="EK15" s="15">
        <v>0.69</v>
      </c>
      <c r="EL15" s="15">
        <v>0.69</v>
      </c>
      <c r="EM15" s="15">
        <v>0.69</v>
      </c>
      <c r="EN15" s="15">
        <v>0.69</v>
      </c>
      <c r="EO15" s="15">
        <v>0.69</v>
      </c>
      <c r="EP15" s="15">
        <v>0.69</v>
      </c>
      <c r="EQ15" s="15">
        <f>SUM(DY15*DY29,DZ15*DZ29,EA15*EA29,EB15*EB29,EC15*EC29,ED15*ED29,EE15*EE29,EF15*EF29,EG15*EG29,EH15*EH29,EI15*EI29,EJ15*EJ29,EK15*EK29,EL15*EL29,EM15*EM29,EN15*EN29,EO15*EO29,EP15*EP29)/EQ29</f>
        <v>0.7051416457891696</v>
      </c>
      <c r="ER15" s="3">
        <v>2</v>
      </c>
      <c r="ES15" s="252" t="s">
        <v>7</v>
      </c>
      <c r="ET15" s="252"/>
      <c r="EU15" s="252"/>
      <c r="EV15" s="252"/>
      <c r="EW15" s="15">
        <v>0.69</v>
      </c>
      <c r="EX15" s="15">
        <v>0.69</v>
      </c>
      <c r="EY15" s="15">
        <v>0.8</v>
      </c>
      <c r="EZ15" s="15">
        <v>0</v>
      </c>
      <c r="FA15" s="15">
        <v>0.69</v>
      </c>
      <c r="FB15" s="15">
        <v>0.69</v>
      </c>
      <c r="FC15" s="15">
        <v>0.69</v>
      </c>
      <c r="FD15" s="15">
        <v>0.69</v>
      </c>
      <c r="FE15" s="15">
        <v>0.69</v>
      </c>
      <c r="FF15" s="15">
        <f>SUM(EW15*EW29,EX15*EX29,EY15*EY29,EZ15*EZ29,FA15*FA29,FB15*FB29,FC15*FC29,FD15*FD29,FE15*FE29)/FF29</f>
        <v>0.7012958253867346</v>
      </c>
      <c r="FG15" s="15">
        <v>0.8</v>
      </c>
      <c r="FH15" s="15">
        <v>0.8</v>
      </c>
      <c r="FI15" s="15">
        <v>0.8</v>
      </c>
      <c r="FJ15" s="15">
        <v>0.8</v>
      </c>
      <c r="FK15" s="79">
        <f>SUM(FF15*FF29,FJ15*FJ29)/FK29</f>
        <v>0.734183269747068</v>
      </c>
      <c r="FL15" s="3">
        <v>2</v>
      </c>
      <c r="FM15" s="252" t="s">
        <v>7</v>
      </c>
      <c r="FN15" s="252"/>
      <c r="FO15" s="252"/>
      <c r="FP15" s="252"/>
      <c r="FQ15" s="15">
        <v>0.8</v>
      </c>
      <c r="FR15" s="15">
        <v>0.8</v>
      </c>
      <c r="FS15" s="15">
        <v>0.8</v>
      </c>
      <c r="FT15" s="15">
        <v>0.8</v>
      </c>
      <c r="FU15" s="15">
        <v>0.8</v>
      </c>
      <c r="FV15" s="15">
        <v>0.8</v>
      </c>
      <c r="FW15" s="15">
        <v>0.8</v>
      </c>
      <c r="FX15" s="15">
        <v>0.8</v>
      </c>
      <c r="FY15" s="15">
        <v>0.8</v>
      </c>
      <c r="FZ15" s="15">
        <v>0.8</v>
      </c>
      <c r="GA15" s="15">
        <v>0.69</v>
      </c>
      <c r="GB15" s="15">
        <v>0.69</v>
      </c>
      <c r="GC15" s="15">
        <v>0.69</v>
      </c>
      <c r="GD15" s="79">
        <f>SUM(FZ15*FZ29,GA15*GA29,GB15*GB29,GC15*GC29)/GD29</f>
        <v>0.7899274190774311</v>
      </c>
      <c r="GE15" s="3">
        <v>2</v>
      </c>
      <c r="GF15" s="252" t="s">
        <v>7</v>
      </c>
      <c r="GG15" s="252"/>
      <c r="GH15" s="252"/>
      <c r="GI15" s="252"/>
      <c r="GJ15" s="15">
        <v>0.69</v>
      </c>
      <c r="GK15" s="15">
        <v>0.69</v>
      </c>
      <c r="GL15" s="15">
        <v>0.69</v>
      </c>
      <c r="GM15" s="15">
        <v>0.69</v>
      </c>
      <c r="GN15" s="15">
        <v>0.69</v>
      </c>
      <c r="GO15" s="15">
        <v>0.69</v>
      </c>
      <c r="GP15" s="15">
        <v>0.69</v>
      </c>
      <c r="GQ15" s="15">
        <v>0.8</v>
      </c>
      <c r="GR15" s="15">
        <v>0.8</v>
      </c>
      <c r="GS15" s="60">
        <v>0.8</v>
      </c>
      <c r="GT15" s="15">
        <v>0.8</v>
      </c>
      <c r="GU15" s="15">
        <v>0.8</v>
      </c>
      <c r="GV15" s="79">
        <f>SUM(GP15*GP29,GT15*GT29,GU15*GU29)/GV29</f>
        <v>0.7638718818599082</v>
      </c>
      <c r="GW15" s="136">
        <f>SUM(GV15*GV30,GD15*GD30,FK15*FK30,EQ15*EQ29,DS15*DS29,CT15*CT29,BU15*BU29,AV15*AV29,X15*X29)/GW29</f>
        <v>0.5068307500814985</v>
      </c>
    </row>
    <row r="16" spans="1:205" ht="13.5" customHeight="1">
      <c r="A16" s="3">
        <v>3</v>
      </c>
      <c r="B16" s="252" t="s">
        <v>26</v>
      </c>
      <c r="C16" s="252"/>
      <c r="D16" s="252"/>
      <c r="E16" s="252"/>
      <c r="F16" s="8">
        <v>2.17</v>
      </c>
      <c r="G16" s="8">
        <v>2.17</v>
      </c>
      <c r="H16" s="8">
        <v>2.17</v>
      </c>
      <c r="I16" s="8">
        <v>2.17</v>
      </c>
      <c r="J16" s="8">
        <v>2.17</v>
      </c>
      <c r="K16" s="8">
        <v>2.17</v>
      </c>
      <c r="L16" s="8">
        <v>2.17</v>
      </c>
      <c r="M16" s="8">
        <v>0</v>
      </c>
      <c r="N16" s="8">
        <v>2.17</v>
      </c>
      <c r="O16" s="8">
        <v>2.17</v>
      </c>
      <c r="P16" s="8">
        <v>0</v>
      </c>
      <c r="Q16" s="8">
        <v>2.17</v>
      </c>
      <c r="R16" s="8">
        <v>2.17</v>
      </c>
      <c r="S16" s="8">
        <v>2.17</v>
      </c>
      <c r="T16" s="8">
        <v>4</v>
      </c>
      <c r="U16" s="8">
        <v>4</v>
      </c>
      <c r="V16" s="8">
        <v>4</v>
      </c>
      <c r="W16" s="8">
        <v>4</v>
      </c>
      <c r="X16" s="5">
        <f>SUM(H16*H29,I16*I29,L16*L29,M16*M29,N16*N29,O16*O29,P16*P29,S16*S29,T16*T29,U16*U29,V16*V29,W16*W29)/X29</f>
        <v>2.4227734941598595</v>
      </c>
      <c r="Y16" s="3">
        <v>3</v>
      </c>
      <c r="Z16" s="252" t="s">
        <v>26</v>
      </c>
      <c r="AA16" s="252"/>
      <c r="AB16" s="252"/>
      <c r="AC16" s="252"/>
      <c r="AD16" s="8">
        <v>4</v>
      </c>
      <c r="AE16" s="8">
        <v>4</v>
      </c>
      <c r="AF16" s="8">
        <v>4</v>
      </c>
      <c r="AG16" s="8">
        <v>4</v>
      </c>
      <c r="AH16" s="8">
        <v>4</v>
      </c>
      <c r="AI16" s="8">
        <v>4</v>
      </c>
      <c r="AJ16" s="8">
        <v>4</v>
      </c>
      <c r="AK16" s="8">
        <v>4</v>
      </c>
      <c r="AL16" s="8">
        <v>4</v>
      </c>
      <c r="AM16" s="8">
        <v>4</v>
      </c>
      <c r="AN16" s="8">
        <v>4</v>
      </c>
      <c r="AO16" s="8">
        <v>4</v>
      </c>
      <c r="AP16" s="8">
        <v>4</v>
      </c>
      <c r="AQ16" s="8">
        <v>4</v>
      </c>
      <c r="AR16" s="15">
        <v>4</v>
      </c>
      <c r="AS16" s="15">
        <v>2.17</v>
      </c>
      <c r="AT16" s="15">
        <v>0</v>
      </c>
      <c r="AU16" s="15">
        <f>SUM(AR16*AR29,AS16*AS29,AT29*AT16)/AU29</f>
        <v>3.029701691896705</v>
      </c>
      <c r="AV16" s="79">
        <f>SUM(AD29*AD16,AE29*AE16,AF29*AF16,AG29*AG16,AH29*AH16,AI29*AI16,AJ29*AJ16,AK29*AK16,AL29*AL16,AM29*AM16,AN29*AN16,AO29*AO16,AP29*AP16,AU16*AU29)/AV29</f>
        <v>3.673970478232684</v>
      </c>
      <c r="AW16" s="3">
        <v>3</v>
      </c>
      <c r="AX16" s="252" t="s">
        <v>26</v>
      </c>
      <c r="AY16" s="252"/>
      <c r="AZ16" s="252"/>
      <c r="BA16" s="252"/>
      <c r="BB16" s="15">
        <v>2.3</v>
      </c>
      <c r="BC16" s="15">
        <v>2.3</v>
      </c>
      <c r="BD16" s="15">
        <v>2.3</v>
      </c>
      <c r="BE16" s="15">
        <v>2.3</v>
      </c>
      <c r="BF16" s="8">
        <v>2.17</v>
      </c>
      <c r="BG16" s="15">
        <v>4</v>
      </c>
      <c r="BH16" s="15">
        <v>0</v>
      </c>
      <c r="BI16" s="8">
        <v>2.17</v>
      </c>
      <c r="BJ16" s="15">
        <v>2.3</v>
      </c>
      <c r="BK16" s="15">
        <f>SUM(BI16*BI29,BJ29*BJ16)/BK29</f>
        <v>2.2403327406654814</v>
      </c>
      <c r="BL16" s="15">
        <v>2.3</v>
      </c>
      <c r="BM16" s="15">
        <v>2.3</v>
      </c>
      <c r="BN16" s="15">
        <v>2.3</v>
      </c>
      <c r="BO16" s="15">
        <v>2.3</v>
      </c>
      <c r="BP16" s="15">
        <v>2.3</v>
      </c>
      <c r="BQ16" s="15">
        <v>2.3</v>
      </c>
      <c r="BR16" s="15">
        <v>2.3</v>
      </c>
      <c r="BS16" s="15">
        <v>2.3</v>
      </c>
      <c r="BT16" s="15">
        <v>2.3</v>
      </c>
      <c r="BU16" s="79">
        <f>SUM(BE16*BE29,BF16*BF29,BG16*BG29,BH16*BH29,BK16*BK29,BT16*BT29)/BU29</f>
        <v>2.2429023180717333</v>
      </c>
      <c r="BV16" s="3">
        <v>3</v>
      </c>
      <c r="BW16" s="252" t="s">
        <v>26</v>
      </c>
      <c r="BX16" s="252"/>
      <c r="BY16" s="252"/>
      <c r="BZ16" s="252"/>
      <c r="CA16" s="8">
        <v>2.17</v>
      </c>
      <c r="CB16" s="15">
        <v>4</v>
      </c>
      <c r="CC16" s="8">
        <v>2.17</v>
      </c>
      <c r="CD16" s="8">
        <v>2.17</v>
      </c>
      <c r="CE16" s="8">
        <v>2.17</v>
      </c>
      <c r="CF16" s="8">
        <v>2.17</v>
      </c>
      <c r="CG16" s="15">
        <v>4</v>
      </c>
      <c r="CH16" s="15">
        <v>2.17</v>
      </c>
      <c r="CI16" s="15">
        <v>2.17</v>
      </c>
      <c r="CJ16" s="15">
        <v>2.3</v>
      </c>
      <c r="CK16" s="15">
        <v>2.17</v>
      </c>
      <c r="CL16" s="15">
        <v>2.3</v>
      </c>
      <c r="CM16" s="79">
        <f>SUM(CG16*CG29,CH16*CH29,CI16*CI29,CJ16*CJ29,CK16*CK29,CL16*CL29)/CM29</f>
        <v>2.3005402133615798</v>
      </c>
      <c r="CN16" s="15">
        <v>1.52</v>
      </c>
      <c r="CO16" s="15">
        <v>4</v>
      </c>
      <c r="CP16" s="15">
        <v>4</v>
      </c>
      <c r="CQ16" s="15">
        <v>4</v>
      </c>
      <c r="CR16" s="15">
        <v>4</v>
      </c>
      <c r="CS16" s="79">
        <f>SUM(CN16*CN29,CO16*CO29,CP16*CP29,CQ16*CQ29,CR16*CR29)/CS29</f>
        <v>3.433676712328767</v>
      </c>
      <c r="CT16" s="79">
        <f>SUM(CA16*CA29,CB16*CB29,CF16*CF29,CM16*CM29,CS16*CS29)/CT29</f>
        <v>2.5854703495221893</v>
      </c>
      <c r="CU16" s="3">
        <v>3</v>
      </c>
      <c r="CV16" s="252" t="s">
        <v>26</v>
      </c>
      <c r="CW16" s="252"/>
      <c r="CX16" s="252"/>
      <c r="CY16" s="252"/>
      <c r="CZ16" s="15">
        <v>0</v>
      </c>
      <c r="DA16" s="15">
        <v>2.3</v>
      </c>
      <c r="DB16" s="15">
        <v>0</v>
      </c>
      <c r="DC16" s="15">
        <v>2.17</v>
      </c>
      <c r="DD16" s="15">
        <v>0</v>
      </c>
      <c r="DE16" s="15">
        <v>2.17</v>
      </c>
      <c r="DF16" s="15">
        <v>0</v>
      </c>
      <c r="DG16" s="15">
        <v>0</v>
      </c>
      <c r="DH16" s="15">
        <v>4</v>
      </c>
      <c r="DI16" s="15">
        <v>0</v>
      </c>
      <c r="DJ16" s="15">
        <f>SUM(DB16*DB29,DC16*DC29,DD16*DD29,DE16*DE29,DF16*DF29,DG16*DG29,DH16*DH29,DI16*DI29)/DJ29</f>
        <v>0.9784738041002278</v>
      </c>
      <c r="DK16" s="15">
        <v>2.17</v>
      </c>
      <c r="DL16" s="15">
        <v>0</v>
      </c>
      <c r="DM16" s="15">
        <v>2.3</v>
      </c>
      <c r="DN16" s="15">
        <v>0</v>
      </c>
      <c r="DO16" s="15">
        <v>0</v>
      </c>
      <c r="DP16" s="15">
        <v>2.3</v>
      </c>
      <c r="DQ16" s="15">
        <v>2.3</v>
      </c>
      <c r="DR16" s="79">
        <f>SUM(DK16*DK29,DL16*DL29,DM16*DM29,DN16*DN29,DO16*DO29,DP16*DP29,DQ16*DQ29)/DR29</f>
        <v>1.7682719661051145</v>
      </c>
      <c r="DS16" s="79">
        <f>SUM(CZ16*CZ29,DA16*DA29,DJ16*DJ29,DR16*DR29)/DS29</f>
        <v>1.6001928349197547</v>
      </c>
      <c r="DT16" s="3">
        <v>3</v>
      </c>
      <c r="DU16" s="252" t="s">
        <v>26</v>
      </c>
      <c r="DV16" s="252"/>
      <c r="DW16" s="252"/>
      <c r="DX16" s="252"/>
      <c r="DY16" s="15">
        <v>2.3</v>
      </c>
      <c r="DZ16" s="15">
        <v>2.3</v>
      </c>
      <c r="EA16" s="15">
        <v>2.17</v>
      </c>
      <c r="EB16" s="15">
        <v>2.17</v>
      </c>
      <c r="EC16" s="15">
        <v>2.17</v>
      </c>
      <c r="ED16" s="15">
        <v>2.17</v>
      </c>
      <c r="EE16" s="15">
        <v>2.17</v>
      </c>
      <c r="EF16" s="15">
        <v>2.17</v>
      </c>
      <c r="EG16" s="15">
        <v>0</v>
      </c>
      <c r="EH16" s="15">
        <v>2.17</v>
      </c>
      <c r="EI16" s="15">
        <v>0</v>
      </c>
      <c r="EJ16" s="15">
        <v>2.17</v>
      </c>
      <c r="EK16" s="15">
        <v>0</v>
      </c>
      <c r="EL16" s="15">
        <v>2.17</v>
      </c>
      <c r="EM16" s="15">
        <v>2.17</v>
      </c>
      <c r="EN16" s="15">
        <v>2.17</v>
      </c>
      <c r="EO16" s="15">
        <v>2.17</v>
      </c>
      <c r="EP16" s="15">
        <v>0</v>
      </c>
      <c r="EQ16" s="15">
        <f>SUM(DY16*DY29,DZ16*DZ29,EA16*EA29,EB16*EB29,EC16*EC29,ED16*ED29,EE16*EE29,EF16*EF29,EG16*EG29,EH16*EH29,EI16*EI29,EJ16*EJ29,EK16*EK29,EL16*EL29,EM16*EM29,EN16*EN29,EO16*EO29,EP16*EP29)/EQ29</f>
        <v>1.971597128541145</v>
      </c>
      <c r="ER16" s="3">
        <v>3</v>
      </c>
      <c r="ES16" s="252" t="s">
        <v>26</v>
      </c>
      <c r="ET16" s="252"/>
      <c r="EU16" s="252"/>
      <c r="EV16" s="252"/>
      <c r="EW16" s="15">
        <v>2.17</v>
      </c>
      <c r="EX16" s="15">
        <v>0</v>
      </c>
      <c r="EY16" s="15">
        <v>2.3</v>
      </c>
      <c r="EZ16" s="15">
        <v>0</v>
      </c>
      <c r="FA16" s="15">
        <v>0</v>
      </c>
      <c r="FB16" s="15">
        <v>0</v>
      </c>
      <c r="FC16" s="15">
        <v>2.17</v>
      </c>
      <c r="FD16" s="15">
        <v>2.17</v>
      </c>
      <c r="FE16" s="15">
        <v>2.17</v>
      </c>
      <c r="FF16" s="15">
        <f>SUM(EW16*EW29,EX16*EX29,EY16*EY29,EZ16*EZ29,FA16*FA29,FB16*FB29,FC16*FC29,FD16*FD29,FE16*FE29)/FF29</f>
        <v>1.6365819029455395</v>
      </c>
      <c r="FG16" s="15">
        <v>4</v>
      </c>
      <c r="FH16" s="15">
        <v>4</v>
      </c>
      <c r="FI16" s="15">
        <v>4</v>
      </c>
      <c r="FJ16" s="15">
        <v>4</v>
      </c>
      <c r="FK16" s="79">
        <f>SUM(FF16*FF29,FJ16*FJ29)/FK29</f>
        <v>2.424053977674156</v>
      </c>
      <c r="FL16" s="3">
        <v>3</v>
      </c>
      <c r="FM16" s="252" t="s">
        <v>26</v>
      </c>
      <c r="FN16" s="252"/>
      <c r="FO16" s="252"/>
      <c r="FP16" s="252"/>
      <c r="FQ16" s="15">
        <v>2.3</v>
      </c>
      <c r="FR16" s="15">
        <v>2.3</v>
      </c>
      <c r="FS16" s="15">
        <v>2.3</v>
      </c>
      <c r="FT16" s="15">
        <v>2.3</v>
      </c>
      <c r="FU16" s="15">
        <v>2.3</v>
      </c>
      <c r="FV16" s="15">
        <v>2.3</v>
      </c>
      <c r="FW16" s="15">
        <v>2.3</v>
      </c>
      <c r="FX16" s="15">
        <v>2.3</v>
      </c>
      <c r="FY16" s="15">
        <v>2.3</v>
      </c>
      <c r="FZ16" s="15">
        <v>2.3</v>
      </c>
      <c r="GA16" s="15">
        <v>2.17</v>
      </c>
      <c r="GB16" s="15">
        <v>2.17</v>
      </c>
      <c r="GC16" s="15">
        <v>2.17</v>
      </c>
      <c r="GD16" s="79">
        <f>SUM(FZ16*FZ29,GA16*GA29,GB16*GB29,GC16*GC29)/GD29</f>
        <v>2.288096040727873</v>
      </c>
      <c r="GE16" s="3">
        <v>3</v>
      </c>
      <c r="GF16" s="252" t="s">
        <v>26</v>
      </c>
      <c r="GG16" s="252"/>
      <c r="GH16" s="252"/>
      <c r="GI16" s="252"/>
      <c r="GJ16" s="15">
        <v>2.17</v>
      </c>
      <c r="GK16" s="15">
        <v>2.17</v>
      </c>
      <c r="GL16" s="15">
        <v>2.17</v>
      </c>
      <c r="GM16" s="15">
        <v>2.17</v>
      </c>
      <c r="GN16" s="15">
        <v>2.17</v>
      </c>
      <c r="GO16" s="15">
        <v>2.17</v>
      </c>
      <c r="GP16" s="15">
        <v>2.17</v>
      </c>
      <c r="GQ16" s="15">
        <v>4</v>
      </c>
      <c r="GR16" s="15">
        <v>4</v>
      </c>
      <c r="GS16" s="60">
        <v>4</v>
      </c>
      <c r="GT16" s="15">
        <v>4</v>
      </c>
      <c r="GU16" s="15">
        <v>2.3</v>
      </c>
      <c r="GV16" s="79">
        <f>SUM(GP16*GP29,GT16*GT29,GU16*GU29)/GV29</f>
        <v>2.8630744362402716</v>
      </c>
      <c r="GW16" s="136">
        <f>SUM(GV16*GV29,GD16*GD29,FK16*FK29,EQ16*EQ29,DS16*DS29,CT16*CT29,BU16*BU29,AV16*AV29,X16*X29)/GW29</f>
        <v>2.3997962328694635</v>
      </c>
    </row>
    <row r="17" spans="1:205" ht="23.25" customHeight="1">
      <c r="A17" s="3">
        <v>4</v>
      </c>
      <c r="B17" s="252" t="s">
        <v>8</v>
      </c>
      <c r="C17" s="252"/>
      <c r="D17" s="252"/>
      <c r="E17" s="252"/>
      <c r="F17" s="8">
        <f aca="true" t="shared" si="12" ref="F17:S17">SUM(F19:F22)</f>
        <v>1.63</v>
      </c>
      <c r="G17" s="8">
        <f t="shared" si="12"/>
        <v>1.63</v>
      </c>
      <c r="H17" s="8">
        <f t="shared" si="12"/>
        <v>1.63</v>
      </c>
      <c r="I17" s="8">
        <f t="shared" si="12"/>
        <v>1.63</v>
      </c>
      <c r="J17" s="8">
        <f t="shared" si="12"/>
        <v>1.63</v>
      </c>
      <c r="K17" s="8">
        <f t="shared" si="12"/>
        <v>1.63</v>
      </c>
      <c r="L17" s="8">
        <f t="shared" si="12"/>
        <v>1.63</v>
      </c>
      <c r="M17" s="8">
        <f t="shared" si="12"/>
        <v>1.63</v>
      </c>
      <c r="N17" s="8">
        <f t="shared" si="12"/>
        <v>1.63</v>
      </c>
      <c r="O17" s="8">
        <f t="shared" si="12"/>
        <v>1.63</v>
      </c>
      <c r="P17" s="8">
        <f t="shared" si="12"/>
        <v>1.63</v>
      </c>
      <c r="Q17" s="8">
        <f t="shared" si="12"/>
        <v>1.63</v>
      </c>
      <c r="R17" s="8">
        <f t="shared" si="12"/>
        <v>1.91</v>
      </c>
      <c r="S17" s="8">
        <f t="shared" si="12"/>
        <v>1.7849443352979697</v>
      </c>
      <c r="T17" s="8">
        <f aca="true" t="shared" si="13" ref="T17:AO17">SUM(T19:T22)</f>
        <v>2.12</v>
      </c>
      <c r="U17" s="8">
        <f t="shared" si="13"/>
        <v>2.12</v>
      </c>
      <c r="V17" s="8">
        <f t="shared" si="13"/>
        <v>2.12</v>
      </c>
      <c r="W17" s="8">
        <f t="shared" si="13"/>
        <v>2.12</v>
      </c>
      <c r="X17" s="8">
        <f>SUM(X19:X22)</f>
        <v>1.7779784716390563</v>
      </c>
      <c r="Y17" s="3">
        <v>4</v>
      </c>
      <c r="Z17" s="252" t="s">
        <v>8</v>
      </c>
      <c r="AA17" s="252"/>
      <c r="AB17" s="252"/>
      <c r="AC17" s="252"/>
      <c r="AD17" s="8">
        <f t="shared" si="13"/>
        <v>2.12</v>
      </c>
      <c r="AE17" s="8">
        <f t="shared" si="13"/>
        <v>2.12</v>
      </c>
      <c r="AF17" s="8">
        <f t="shared" si="13"/>
        <v>2.12</v>
      </c>
      <c r="AG17" s="8">
        <f t="shared" si="13"/>
        <v>2.12</v>
      </c>
      <c r="AH17" s="8">
        <f t="shared" si="13"/>
        <v>2.12</v>
      </c>
      <c r="AI17" s="8">
        <f t="shared" si="13"/>
        <v>2.12</v>
      </c>
      <c r="AJ17" s="8">
        <f t="shared" si="13"/>
        <v>2.12</v>
      </c>
      <c r="AK17" s="8">
        <f t="shared" si="13"/>
        <v>2.12</v>
      </c>
      <c r="AL17" s="8">
        <f t="shared" si="13"/>
        <v>2.12</v>
      </c>
      <c r="AM17" s="8">
        <f t="shared" si="13"/>
        <v>2.12</v>
      </c>
      <c r="AN17" s="8">
        <f t="shared" si="13"/>
        <v>2.12</v>
      </c>
      <c r="AO17" s="8">
        <f t="shared" si="13"/>
        <v>2.12</v>
      </c>
      <c r="AP17" s="8">
        <f aca="true" t="shared" si="14" ref="AP17:BF17">SUM(AP19:AP22)</f>
        <v>2.12</v>
      </c>
      <c r="AQ17" s="8">
        <f t="shared" si="14"/>
        <v>2.12</v>
      </c>
      <c r="AR17" s="15">
        <f t="shared" si="14"/>
        <v>1.8399999999999999</v>
      </c>
      <c r="AS17" s="15">
        <f>SUM(AS19:AS22)</f>
        <v>1.91</v>
      </c>
      <c r="AT17" s="15">
        <f>SUM(AT19:AT22)</f>
        <v>1.91</v>
      </c>
      <c r="AU17" s="15">
        <f>SUM(AU19:AU22)</f>
        <v>1.867062926684476</v>
      </c>
      <c r="AV17" s="15">
        <f>SUM(AV19:AV22)</f>
        <v>2.0350107215877924</v>
      </c>
      <c r="AW17" s="3">
        <v>4</v>
      </c>
      <c r="AX17" s="252" t="s">
        <v>8</v>
      </c>
      <c r="AY17" s="252"/>
      <c r="AZ17" s="252"/>
      <c r="BA17" s="252"/>
      <c r="BB17" s="15">
        <f t="shared" si="14"/>
        <v>2.12</v>
      </c>
      <c r="BC17" s="15">
        <f t="shared" si="14"/>
        <v>2.12</v>
      </c>
      <c r="BD17" s="15">
        <f t="shared" si="14"/>
        <v>2.12</v>
      </c>
      <c r="BE17" s="15">
        <f t="shared" si="14"/>
        <v>2.12</v>
      </c>
      <c r="BF17" s="8">
        <f t="shared" si="14"/>
        <v>1.63</v>
      </c>
      <c r="BG17" s="15">
        <f aca="true" t="shared" si="15" ref="BG17:BL17">SUM(BG19:BG22)</f>
        <v>1.63</v>
      </c>
      <c r="BH17" s="15">
        <f t="shared" si="15"/>
        <v>1.91</v>
      </c>
      <c r="BI17" s="8">
        <f t="shared" si="15"/>
        <v>1.63</v>
      </c>
      <c r="BJ17" s="15">
        <f t="shared" si="15"/>
        <v>1.8399999999999999</v>
      </c>
      <c r="BK17" s="15">
        <f t="shared" si="15"/>
        <v>1.7436144272288543</v>
      </c>
      <c r="BL17" s="15">
        <f t="shared" si="15"/>
        <v>2.12</v>
      </c>
      <c r="BM17" s="15">
        <f aca="true" t="shared" si="16" ref="BM17:BS17">SUM(BM19:BM22)</f>
        <v>2.12</v>
      </c>
      <c r="BN17" s="15">
        <f t="shared" si="16"/>
        <v>2.12</v>
      </c>
      <c r="BO17" s="15">
        <f t="shared" si="16"/>
        <v>2.12</v>
      </c>
      <c r="BP17" s="15">
        <f t="shared" si="16"/>
        <v>2.12</v>
      </c>
      <c r="BQ17" s="15">
        <f t="shared" si="16"/>
        <v>2.12</v>
      </c>
      <c r="BR17" s="15">
        <f t="shared" si="16"/>
        <v>2.12</v>
      </c>
      <c r="BS17" s="15">
        <f t="shared" si="16"/>
        <v>2.12</v>
      </c>
      <c r="BT17" s="15">
        <f>SUM(BT19:BT22)</f>
        <v>2.12</v>
      </c>
      <c r="BU17" s="15">
        <f>SUM(BU19:BU22)</f>
        <v>2.0475070926075425</v>
      </c>
      <c r="BV17" s="3">
        <v>4</v>
      </c>
      <c r="BW17" s="252" t="s">
        <v>8</v>
      </c>
      <c r="BX17" s="252"/>
      <c r="BY17" s="252"/>
      <c r="BZ17" s="252"/>
      <c r="CA17" s="8">
        <f aca="true" t="shared" si="17" ref="CA17:CT17">SUM(CA19:CA22)</f>
        <v>1.63</v>
      </c>
      <c r="CB17" s="15">
        <f t="shared" si="17"/>
        <v>1.8399999999999999</v>
      </c>
      <c r="CC17" s="8">
        <f t="shared" si="17"/>
        <v>1.63</v>
      </c>
      <c r="CD17" s="8">
        <f t="shared" si="17"/>
        <v>1.63</v>
      </c>
      <c r="CE17" s="8">
        <f t="shared" si="17"/>
        <v>1.63</v>
      </c>
      <c r="CF17" s="8">
        <f t="shared" si="17"/>
        <v>1.63</v>
      </c>
      <c r="CG17" s="15">
        <f t="shared" si="17"/>
        <v>1.63</v>
      </c>
      <c r="CH17" s="15">
        <f t="shared" si="17"/>
        <v>2.12</v>
      </c>
      <c r="CI17" s="15">
        <f t="shared" si="17"/>
        <v>2.12</v>
      </c>
      <c r="CJ17" s="15">
        <f t="shared" si="17"/>
        <v>2.12</v>
      </c>
      <c r="CK17" s="15">
        <f t="shared" si="17"/>
        <v>2.12</v>
      </c>
      <c r="CL17" s="15">
        <f t="shared" si="17"/>
        <v>2.12</v>
      </c>
      <c r="CM17" s="15">
        <f t="shared" si="17"/>
        <v>2.1007588711507905</v>
      </c>
      <c r="CN17" s="15">
        <f t="shared" si="17"/>
        <v>1.91</v>
      </c>
      <c r="CO17" s="15">
        <f t="shared" si="17"/>
        <v>1.63</v>
      </c>
      <c r="CP17" s="15">
        <f t="shared" si="17"/>
        <v>1.63</v>
      </c>
      <c r="CQ17" s="15">
        <f t="shared" si="17"/>
        <v>1.63</v>
      </c>
      <c r="CR17" s="15">
        <f t="shared" si="17"/>
        <v>1.63</v>
      </c>
      <c r="CS17" s="15">
        <f t="shared" si="17"/>
        <v>1.6939397260273972</v>
      </c>
      <c r="CT17" s="15">
        <f t="shared" si="17"/>
        <v>1.977617489200157</v>
      </c>
      <c r="CU17" s="3">
        <v>4</v>
      </c>
      <c r="CV17" s="252" t="s">
        <v>8</v>
      </c>
      <c r="CW17" s="252"/>
      <c r="CX17" s="252"/>
      <c r="CY17" s="252"/>
      <c r="CZ17" s="15">
        <f>SUM(CZ19:CZ22)</f>
        <v>1.63</v>
      </c>
      <c r="DA17" s="15">
        <f>SUM(DA19:DA22)</f>
        <v>2.12</v>
      </c>
      <c r="DB17" s="15">
        <f>SUM(DB19:DB22)</f>
        <v>1.63</v>
      </c>
      <c r="DC17" s="15">
        <f>SUM(DC19:DC22)</f>
        <v>1.63</v>
      </c>
      <c r="DD17" s="15">
        <f aca="true" t="shared" si="18" ref="DD17:DI17">SUM(DD19:DD22)</f>
        <v>1.91</v>
      </c>
      <c r="DE17" s="15">
        <f t="shared" si="18"/>
        <v>1.63</v>
      </c>
      <c r="DF17" s="15">
        <f t="shared" si="18"/>
        <v>1.63</v>
      </c>
      <c r="DG17" s="15">
        <f>SUM(DG19:DG22)</f>
        <v>1.63</v>
      </c>
      <c r="DH17" s="15">
        <f t="shared" si="18"/>
        <v>1.63</v>
      </c>
      <c r="DI17" s="15">
        <f t="shared" si="18"/>
        <v>1.63</v>
      </c>
      <c r="DJ17" s="15">
        <f aca="true" t="shared" si="19" ref="DJ17:EA17">SUM(DJ19:DJ22)</f>
        <v>1.6744476082004556</v>
      </c>
      <c r="DK17" s="15">
        <f t="shared" si="19"/>
        <v>1.91</v>
      </c>
      <c r="DL17" s="15">
        <f t="shared" si="19"/>
        <v>1.63</v>
      </c>
      <c r="DM17" s="15">
        <f t="shared" si="19"/>
        <v>2.12</v>
      </c>
      <c r="DN17" s="15">
        <f t="shared" si="19"/>
        <v>1.91</v>
      </c>
      <c r="DO17" s="15">
        <f t="shared" si="19"/>
        <v>0.53</v>
      </c>
      <c r="DP17" s="15">
        <f t="shared" si="19"/>
        <v>1.91</v>
      </c>
      <c r="DQ17" s="15">
        <f t="shared" si="19"/>
        <v>1.91</v>
      </c>
      <c r="DR17" s="15">
        <f>SUM(DR19:DR22)</f>
        <v>1.5812332290931101</v>
      </c>
      <c r="DS17" s="15">
        <f>SUM(DS19:DS22)</f>
        <v>1.6755688014046757</v>
      </c>
      <c r="DT17" s="3">
        <v>4</v>
      </c>
      <c r="DU17" s="252" t="s">
        <v>8</v>
      </c>
      <c r="DV17" s="252"/>
      <c r="DW17" s="252"/>
      <c r="DX17" s="252"/>
      <c r="DY17" s="15">
        <f t="shared" si="19"/>
        <v>1.91</v>
      </c>
      <c r="DZ17" s="15">
        <f t="shared" si="19"/>
        <v>1.91</v>
      </c>
      <c r="EA17" s="15">
        <f t="shared" si="19"/>
        <v>1.91</v>
      </c>
      <c r="EB17" s="15">
        <f aca="true" t="shared" si="20" ref="EB17:EX17">SUM(EB19:EB22)</f>
        <v>1.91</v>
      </c>
      <c r="EC17" s="15">
        <f t="shared" si="20"/>
        <v>1.91</v>
      </c>
      <c r="ED17" s="15">
        <f t="shared" si="20"/>
        <v>1.91</v>
      </c>
      <c r="EE17" s="15">
        <f t="shared" si="20"/>
        <v>1.91</v>
      </c>
      <c r="EF17" s="15">
        <f t="shared" si="20"/>
        <v>1.91</v>
      </c>
      <c r="EG17" s="15">
        <f t="shared" si="20"/>
        <v>1.91</v>
      </c>
      <c r="EH17" s="15">
        <f t="shared" si="20"/>
        <v>1.91</v>
      </c>
      <c r="EI17" s="15">
        <f t="shared" si="20"/>
        <v>1.91</v>
      </c>
      <c r="EJ17" s="15">
        <f t="shared" si="20"/>
        <v>1.91</v>
      </c>
      <c r="EK17" s="15">
        <f t="shared" si="20"/>
        <v>1.91</v>
      </c>
      <c r="EL17" s="15">
        <f t="shared" si="20"/>
        <v>1.91</v>
      </c>
      <c r="EM17" s="15">
        <f t="shared" si="20"/>
        <v>1.91</v>
      </c>
      <c r="EN17" s="15">
        <f t="shared" si="20"/>
        <v>1.91</v>
      </c>
      <c r="EO17" s="15">
        <f t="shared" si="20"/>
        <v>1.91</v>
      </c>
      <c r="EP17" s="15">
        <f t="shared" si="20"/>
        <v>1.63</v>
      </c>
      <c r="EQ17" s="15">
        <f>SUM(EQ19:EQ22)</f>
        <v>1.9045904798612447</v>
      </c>
      <c r="ER17" s="3">
        <v>4</v>
      </c>
      <c r="ES17" s="252" t="s">
        <v>8</v>
      </c>
      <c r="ET17" s="252"/>
      <c r="EU17" s="252"/>
      <c r="EV17" s="252"/>
      <c r="EW17" s="15">
        <f t="shared" si="20"/>
        <v>1.91</v>
      </c>
      <c r="EX17" s="15">
        <f t="shared" si="20"/>
        <v>1.63</v>
      </c>
      <c r="EY17" s="15">
        <f aca="true" t="shared" si="21" ref="EY17:FF17">SUM(EY19:EY22)</f>
        <v>1.91</v>
      </c>
      <c r="EZ17" s="15">
        <f t="shared" si="21"/>
        <v>1.91</v>
      </c>
      <c r="FA17" s="15">
        <f t="shared" si="21"/>
        <v>1.91</v>
      </c>
      <c r="FB17" s="15">
        <f t="shared" si="21"/>
        <v>1.91</v>
      </c>
      <c r="FC17" s="15">
        <f t="shared" si="21"/>
        <v>1.91</v>
      </c>
      <c r="FD17" s="15">
        <f t="shared" si="21"/>
        <v>1.91</v>
      </c>
      <c r="FE17" s="15">
        <f t="shared" si="21"/>
        <v>1.91</v>
      </c>
      <c r="FF17" s="15">
        <f t="shared" si="21"/>
        <v>1.8977474041110405</v>
      </c>
      <c r="FG17" s="15">
        <f aca="true" t="shared" si="22" ref="FG17:FS17">SUM(FG19:FG22)</f>
        <v>2.12</v>
      </c>
      <c r="FH17" s="15">
        <f t="shared" si="22"/>
        <v>2.12</v>
      </c>
      <c r="FI17" s="15">
        <f t="shared" si="22"/>
        <v>2.12</v>
      </c>
      <c r="FJ17" s="15">
        <f t="shared" si="22"/>
        <v>2.12</v>
      </c>
      <c r="FK17" s="15">
        <f>SUM(FK19:FK22)</f>
        <v>1.9718001978239368</v>
      </c>
      <c r="FL17" s="3">
        <v>4</v>
      </c>
      <c r="FM17" s="252" t="s">
        <v>8</v>
      </c>
      <c r="FN17" s="252"/>
      <c r="FO17" s="252"/>
      <c r="FP17" s="252"/>
      <c r="FQ17" s="15">
        <f t="shared" si="22"/>
        <v>1.91</v>
      </c>
      <c r="FR17" s="15">
        <f t="shared" si="22"/>
        <v>2.12</v>
      </c>
      <c r="FS17" s="15">
        <f t="shared" si="22"/>
        <v>2.12</v>
      </c>
      <c r="FT17" s="15">
        <f aca="true" t="shared" si="23" ref="FT17:FY17">SUM(FT19:FT22)</f>
        <v>2.12</v>
      </c>
      <c r="FU17" s="15">
        <f t="shared" si="23"/>
        <v>2.12</v>
      </c>
      <c r="FV17" s="15">
        <f t="shared" si="23"/>
        <v>2.12</v>
      </c>
      <c r="FW17" s="15">
        <f t="shared" si="23"/>
        <v>2.12</v>
      </c>
      <c r="FX17" s="15">
        <f t="shared" si="23"/>
        <v>2.12</v>
      </c>
      <c r="FY17" s="15">
        <f t="shared" si="23"/>
        <v>2.12</v>
      </c>
      <c r="FZ17" s="15">
        <f>SUM(FZ19:FZ22)</f>
        <v>2.1123582869476314</v>
      </c>
      <c r="GA17" s="15">
        <f>SUM(GA19:GA22)</f>
        <v>2.12</v>
      </c>
      <c r="GB17" s="15">
        <f>SUM(GB19:GB22)</f>
        <v>2.12</v>
      </c>
      <c r="GC17" s="15">
        <f>SUM(GC19:GC22)</f>
        <v>2.12</v>
      </c>
      <c r="GD17" s="15">
        <f>SUM(GD19:GD22)</f>
        <v>2.1130580303395137</v>
      </c>
      <c r="GE17" s="3">
        <v>4</v>
      </c>
      <c r="GF17" s="252" t="s">
        <v>8</v>
      </c>
      <c r="GG17" s="252"/>
      <c r="GH17" s="252"/>
      <c r="GI17" s="252"/>
      <c r="GJ17" s="15">
        <f>SUM(GJ19:GJ22)</f>
        <v>2.12</v>
      </c>
      <c r="GK17" s="15">
        <f>SUM(GK19:GK22)</f>
        <v>2.12</v>
      </c>
      <c r="GL17" s="15">
        <f>SUM(GL19:GL22)</f>
        <v>2.12</v>
      </c>
      <c r="GM17" s="15">
        <f>SUM(GM19:GM22)</f>
        <v>2.12</v>
      </c>
      <c r="GN17" s="15">
        <f>SUM(GN19:GN22)</f>
        <v>2.12</v>
      </c>
      <c r="GO17" s="15">
        <f>SUM(GO19:GO22)</f>
        <v>2.12</v>
      </c>
      <c r="GP17" s="15">
        <f>SUM(GP19:GP22)</f>
        <v>2.12</v>
      </c>
      <c r="GQ17" s="15">
        <f>SUM(GQ19:GQ22)</f>
        <v>1.63</v>
      </c>
      <c r="GR17" s="15">
        <f>SUM(GR19:GR22)</f>
        <v>1.8399999999999999</v>
      </c>
      <c r="GS17" s="60">
        <f>SUM(GS19:GS22)</f>
        <v>1.8399999999999999</v>
      </c>
      <c r="GT17" s="15">
        <f>SUM(GT19:GT22)</f>
        <v>1.8274395161290322</v>
      </c>
      <c r="GU17" s="15">
        <f>SUM(GU19:GU22)</f>
        <v>2.12</v>
      </c>
      <c r="GV17" s="15">
        <f>SUM(GV19:GV22)</f>
        <v>2.0157501496707244</v>
      </c>
      <c r="GW17" s="15">
        <f>SUM(GW19:GW22)</f>
        <v>1.9566828252208925</v>
      </c>
    </row>
    <row r="18" spans="1:205" ht="12.75" customHeight="1">
      <c r="A18" s="3"/>
      <c r="B18" s="262" t="s">
        <v>5</v>
      </c>
      <c r="C18" s="262"/>
      <c r="D18" s="262"/>
      <c r="E18" s="26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3"/>
      <c r="Z18" s="262" t="s">
        <v>5</v>
      </c>
      <c r="AA18" s="262"/>
      <c r="AB18" s="262"/>
      <c r="AC18" s="26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36"/>
      <c r="AS18" s="36"/>
      <c r="AT18" s="36"/>
      <c r="AU18" s="36"/>
      <c r="AV18" s="36"/>
      <c r="AW18" s="3"/>
      <c r="AX18" s="262" t="s">
        <v>5</v>
      </c>
      <c r="AY18" s="262"/>
      <c r="AZ18" s="262"/>
      <c r="BA18" s="262"/>
      <c r="BB18" s="36"/>
      <c r="BC18" s="36"/>
      <c r="BD18" s="36"/>
      <c r="BE18" s="36"/>
      <c r="BF18" s="11"/>
      <c r="BG18" s="36"/>
      <c r="BH18" s="36"/>
      <c r="BI18" s="11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"/>
      <c r="BW18" s="262" t="s">
        <v>5</v>
      </c>
      <c r="BX18" s="262"/>
      <c r="BY18" s="262"/>
      <c r="BZ18" s="262"/>
      <c r="CA18" s="11"/>
      <c r="CB18" s="36"/>
      <c r="CC18" s="11"/>
      <c r="CD18" s="11"/>
      <c r="CE18" s="11"/>
      <c r="CF18" s="11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"/>
      <c r="CV18" s="262" t="s">
        <v>5</v>
      </c>
      <c r="CW18" s="262"/>
      <c r="CX18" s="262"/>
      <c r="CY18" s="262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"/>
      <c r="DU18" s="262" t="s">
        <v>5</v>
      </c>
      <c r="DV18" s="262"/>
      <c r="DW18" s="262"/>
      <c r="DX18" s="262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"/>
      <c r="ES18" s="262" t="s">
        <v>5</v>
      </c>
      <c r="ET18" s="262"/>
      <c r="EU18" s="262"/>
      <c r="EV18" s="262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"/>
      <c r="FM18" s="262" t="s">
        <v>5</v>
      </c>
      <c r="FN18" s="262"/>
      <c r="FO18" s="262"/>
      <c r="FP18" s="262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"/>
      <c r="GF18" s="262" t="s">
        <v>5</v>
      </c>
      <c r="GG18" s="262"/>
      <c r="GH18" s="262"/>
      <c r="GI18" s="262"/>
      <c r="GJ18" s="36"/>
      <c r="GK18" s="36"/>
      <c r="GL18" s="36"/>
      <c r="GM18" s="36"/>
      <c r="GN18" s="36"/>
      <c r="GO18" s="36"/>
      <c r="GP18" s="36"/>
      <c r="GQ18" s="36"/>
      <c r="GR18" s="36"/>
      <c r="GS18" s="64"/>
      <c r="GT18" s="36"/>
      <c r="GU18" s="36"/>
      <c r="GV18" s="36"/>
      <c r="GW18" s="10"/>
    </row>
    <row r="19" spans="1:205" ht="12.75" customHeight="1">
      <c r="A19" s="3"/>
      <c r="B19" s="258" t="s">
        <v>9</v>
      </c>
      <c r="C19" s="258"/>
      <c r="D19" s="258"/>
      <c r="E19" s="258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0.21</v>
      </c>
      <c r="U19" s="12">
        <v>0.21</v>
      </c>
      <c r="V19" s="12">
        <v>0.21</v>
      </c>
      <c r="W19" s="12">
        <v>0.21</v>
      </c>
      <c r="X19" s="5">
        <f>SUM(H19*H29,I19*I29,L19*L29,M19*M29,N19*N29,O19*O29,P19*P29,S19*S29,T19*T29,U19*U29,V19*V29,W19*W29)/X29</f>
        <v>0.055678296053133826</v>
      </c>
      <c r="Y19" s="3"/>
      <c r="Z19" s="258" t="s">
        <v>9</v>
      </c>
      <c r="AA19" s="258"/>
      <c r="AB19" s="258"/>
      <c r="AC19" s="258"/>
      <c r="AD19" s="12">
        <v>0.21</v>
      </c>
      <c r="AE19" s="12">
        <v>0.21</v>
      </c>
      <c r="AF19" s="12">
        <v>0.21</v>
      </c>
      <c r="AG19" s="12">
        <v>0.21</v>
      </c>
      <c r="AH19" s="12">
        <v>0.21</v>
      </c>
      <c r="AI19" s="12">
        <v>0.21</v>
      </c>
      <c r="AJ19" s="12">
        <v>0.21</v>
      </c>
      <c r="AK19" s="12">
        <v>0.21</v>
      </c>
      <c r="AL19" s="12">
        <v>0.21</v>
      </c>
      <c r="AM19" s="12">
        <v>0.21</v>
      </c>
      <c r="AN19" s="12">
        <v>0.21</v>
      </c>
      <c r="AO19" s="12">
        <v>0.21</v>
      </c>
      <c r="AP19" s="12">
        <v>0.21</v>
      </c>
      <c r="AQ19" s="12">
        <v>0.21</v>
      </c>
      <c r="AR19" s="55">
        <v>0.21</v>
      </c>
      <c r="AS19" s="37">
        <v>0</v>
      </c>
      <c r="AT19" s="37">
        <v>0</v>
      </c>
      <c r="AU19" s="37">
        <f>SUM(AR19*AR29,AS19*AS29,AT29*AT19)/AU29</f>
        <v>0.12881121994657166</v>
      </c>
      <c r="AV19" s="34">
        <f>SUM(AD29*AD19,AE29*AE19,AF29*AF19,AG29*AG19,AH29*AH19,AI29*AI19,AJ29*AJ19,AK29*AK19,AL29*AL19,AM29*AM19,AN29*AN19,AO29*AO19,AP29*AP19,AU19*AU29)/AV29</f>
        <v>0.1827197925497432</v>
      </c>
      <c r="AW19" s="3"/>
      <c r="AX19" s="258" t="s">
        <v>9</v>
      </c>
      <c r="AY19" s="258"/>
      <c r="AZ19" s="258"/>
      <c r="BA19" s="258"/>
      <c r="BB19" s="37">
        <v>0.21</v>
      </c>
      <c r="BC19" s="37">
        <v>0.21</v>
      </c>
      <c r="BD19" s="37">
        <v>0.21</v>
      </c>
      <c r="BE19" s="37">
        <v>0.21</v>
      </c>
      <c r="BF19" s="12">
        <v>0</v>
      </c>
      <c r="BG19" s="37">
        <v>0</v>
      </c>
      <c r="BH19" s="37">
        <v>0</v>
      </c>
      <c r="BI19" s="12">
        <v>0</v>
      </c>
      <c r="BJ19" s="37">
        <v>0.21</v>
      </c>
      <c r="BK19" s="37">
        <f>SUM(BI19*BI29,BJ29*BJ19)/BK29</f>
        <v>0.11361442722885445</v>
      </c>
      <c r="BL19" s="37">
        <v>0.21</v>
      </c>
      <c r="BM19" s="37">
        <v>0.21</v>
      </c>
      <c r="BN19" s="37">
        <v>0.21</v>
      </c>
      <c r="BO19" s="37">
        <v>0.21</v>
      </c>
      <c r="BP19" s="37">
        <v>0.21</v>
      </c>
      <c r="BQ19" s="37">
        <v>0.21</v>
      </c>
      <c r="BR19" s="37">
        <v>0.21</v>
      </c>
      <c r="BS19" s="37">
        <v>0.21</v>
      </c>
      <c r="BT19" s="37">
        <v>0.21</v>
      </c>
      <c r="BU19" s="34">
        <f>SUM(BE19*BE29,BF19*BF29,BG19*BG29,BH19*BH29,BK19*BK29,BT19*BT29)/BU29</f>
        <v>0.17967339407219465</v>
      </c>
      <c r="BV19" s="3"/>
      <c r="BW19" s="258" t="s">
        <v>9</v>
      </c>
      <c r="BX19" s="258"/>
      <c r="BY19" s="258"/>
      <c r="BZ19" s="258"/>
      <c r="CA19" s="12">
        <v>0</v>
      </c>
      <c r="CB19" s="37">
        <v>0.21</v>
      </c>
      <c r="CC19" s="12">
        <v>0</v>
      </c>
      <c r="CD19" s="12">
        <v>0</v>
      </c>
      <c r="CE19" s="12">
        <v>0</v>
      </c>
      <c r="CF19" s="12">
        <v>0</v>
      </c>
      <c r="CG19" s="37">
        <v>0</v>
      </c>
      <c r="CH19" s="37">
        <v>0.21</v>
      </c>
      <c r="CI19" s="37">
        <v>0.21</v>
      </c>
      <c r="CJ19" s="37">
        <v>0.21</v>
      </c>
      <c r="CK19" s="37">
        <v>0.21</v>
      </c>
      <c r="CL19" s="37">
        <v>0.21</v>
      </c>
      <c r="CM19" s="34">
        <f>SUM(CG19*CG29,CH19*CH29,CI19*CI29,CJ19*CJ29,CK19*CK29,CL19*CL29)/CM29</f>
        <v>0.2017538019217674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4">
        <f>SUM(CA19*CA29,CB19*CB29,CF19*CF29,CM19*CM29,CS19*CS29)/CT29</f>
        <v>0.14922398219662256</v>
      </c>
      <c r="CU19" s="3"/>
      <c r="CV19" s="258" t="s">
        <v>9</v>
      </c>
      <c r="CW19" s="258"/>
      <c r="CX19" s="258"/>
      <c r="CY19" s="258"/>
      <c r="CZ19" s="37">
        <v>0</v>
      </c>
      <c r="DA19" s="37">
        <v>0.21</v>
      </c>
      <c r="DB19" s="37">
        <v>0</v>
      </c>
      <c r="DC19" s="37">
        <v>0</v>
      </c>
      <c r="DD19" s="37">
        <v>0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0.21</v>
      </c>
      <c r="DN19" s="37">
        <v>0</v>
      </c>
      <c r="DO19" s="37">
        <v>0</v>
      </c>
      <c r="DP19" s="37">
        <v>0</v>
      </c>
      <c r="DQ19" s="37">
        <v>0</v>
      </c>
      <c r="DR19" s="34">
        <f>SUM(DK19*DK29,DL19*DL29,DM19*DM29,DN19*DN29,DO19*DO29,DP19*DP29,DQ19*DQ29)/DR29</f>
        <v>0.03721022899223242</v>
      </c>
      <c r="DS19" s="34">
        <f>SUM(CZ19*CZ29,DA19*DA29,DJ19*DJ29,DR19*DR29)/DS29</f>
        <v>0.0508973292671657</v>
      </c>
      <c r="DT19" s="3"/>
      <c r="DU19" s="258" t="s">
        <v>9</v>
      </c>
      <c r="DV19" s="258"/>
      <c r="DW19" s="258"/>
      <c r="DX19" s="258"/>
      <c r="DY19" s="37">
        <v>0</v>
      </c>
      <c r="DZ19" s="37">
        <v>0</v>
      </c>
      <c r="EA19" s="37">
        <v>0</v>
      </c>
      <c r="EB19" s="37">
        <v>0</v>
      </c>
      <c r="EC19" s="37">
        <v>0</v>
      </c>
      <c r="ED19" s="37">
        <v>0</v>
      </c>
      <c r="EE19" s="37">
        <v>0</v>
      </c>
      <c r="EF19" s="37">
        <v>0</v>
      </c>
      <c r="EG19" s="37">
        <v>0</v>
      </c>
      <c r="EH19" s="37">
        <v>0</v>
      </c>
      <c r="EI19" s="37">
        <v>0</v>
      </c>
      <c r="EJ19" s="37">
        <v>0</v>
      </c>
      <c r="EK19" s="37">
        <v>0</v>
      </c>
      <c r="EL19" s="37">
        <v>0</v>
      </c>
      <c r="EM19" s="37">
        <v>0</v>
      </c>
      <c r="EN19" s="37">
        <v>0</v>
      </c>
      <c r="EO19" s="37">
        <v>0</v>
      </c>
      <c r="EP19" s="37">
        <v>0</v>
      </c>
      <c r="EQ19" s="37">
        <v>0</v>
      </c>
      <c r="ER19" s="3"/>
      <c r="ES19" s="258" t="s">
        <v>9</v>
      </c>
      <c r="ET19" s="258"/>
      <c r="EU19" s="258"/>
      <c r="EV19" s="258"/>
      <c r="EW19" s="37">
        <v>0</v>
      </c>
      <c r="EX19" s="37">
        <v>0</v>
      </c>
      <c r="EY19" s="37">
        <v>0</v>
      </c>
      <c r="EZ19" s="37">
        <v>0</v>
      </c>
      <c r="FA19" s="37">
        <v>0</v>
      </c>
      <c r="FB19" s="37">
        <v>0</v>
      </c>
      <c r="FC19" s="37">
        <v>0</v>
      </c>
      <c r="FD19" s="37">
        <v>0</v>
      </c>
      <c r="FE19" s="37">
        <v>0</v>
      </c>
      <c r="FF19" s="37">
        <v>0</v>
      </c>
      <c r="FG19" s="55">
        <v>0.21</v>
      </c>
      <c r="FH19" s="55">
        <v>0.21</v>
      </c>
      <c r="FI19" s="55">
        <v>0.21</v>
      </c>
      <c r="FJ19" s="55">
        <v>0.21</v>
      </c>
      <c r="FK19" s="34">
        <f>SUM(FF19*FF29,FJ19*FJ29)/FK29</f>
        <v>0.06997032640949556</v>
      </c>
      <c r="FL19" s="3"/>
      <c r="FM19" s="258" t="s">
        <v>9</v>
      </c>
      <c r="FN19" s="258"/>
      <c r="FO19" s="258"/>
      <c r="FP19" s="258"/>
      <c r="FQ19" s="37">
        <v>0</v>
      </c>
      <c r="FR19" s="37">
        <v>0.21</v>
      </c>
      <c r="FS19" s="37">
        <v>0.21</v>
      </c>
      <c r="FT19" s="37">
        <v>0.21</v>
      </c>
      <c r="FU19" s="37">
        <v>0.21</v>
      </c>
      <c r="FV19" s="37">
        <v>0.21</v>
      </c>
      <c r="FW19" s="37">
        <v>0.21</v>
      </c>
      <c r="FX19" s="37">
        <v>0.21</v>
      </c>
      <c r="FY19" s="37">
        <v>0.21</v>
      </c>
      <c r="FZ19" s="37">
        <f>SUM(FQ19*FQ29,FR19*FR29,FS19*FS29,FT19*FT29,FU19*FU29,FV19*FV29,FW19*FW29,FX19*FX29,FY19*FY29)/FZ29</f>
        <v>0.20235828694763153</v>
      </c>
      <c r="GA19" s="37">
        <v>0.21</v>
      </c>
      <c r="GB19" s="37">
        <v>0.21</v>
      </c>
      <c r="GC19" s="37">
        <v>0.21</v>
      </c>
      <c r="GD19" s="34">
        <f>SUM(FZ19*FZ29,GA19*GA29,GB19*GB29,GC19*GC29)/GD29</f>
        <v>0.20305803033951367</v>
      </c>
      <c r="GE19" s="3"/>
      <c r="GF19" s="258" t="s">
        <v>9</v>
      </c>
      <c r="GG19" s="258"/>
      <c r="GH19" s="258"/>
      <c r="GI19" s="258"/>
      <c r="GJ19" s="37">
        <v>0.21</v>
      </c>
      <c r="GK19" s="37">
        <v>0.21</v>
      </c>
      <c r="GL19" s="37">
        <v>0.21</v>
      </c>
      <c r="GM19" s="37">
        <v>0.21</v>
      </c>
      <c r="GN19" s="37">
        <v>0.21</v>
      </c>
      <c r="GO19" s="37">
        <v>0.21</v>
      </c>
      <c r="GP19" s="37">
        <v>0.21</v>
      </c>
      <c r="GQ19" s="37">
        <v>0</v>
      </c>
      <c r="GR19" s="55">
        <v>0.21</v>
      </c>
      <c r="GS19" s="65">
        <v>0.21</v>
      </c>
      <c r="GT19" s="55">
        <f>SUM(GQ19*GQ29,GR19*GR29,GS29*GS19)/GT29</f>
        <v>0.19743951612903227</v>
      </c>
      <c r="GU19" s="37">
        <v>0.21</v>
      </c>
      <c r="GV19" s="34">
        <f>SUM(GP19*GP29,GT19*GT29,GU19*GU29)/GV29</f>
        <v>0.20552424665735378</v>
      </c>
      <c r="GW19" s="135">
        <f>SUM(GV19*GV29,GD19*GD29,FK19*FK29,EQ19*EQ29,DS19*DS29,CT19*CT29,BU19*BU29,AV19*AV29,X19*X29)/GW29</f>
        <v>0.13369083958154285</v>
      </c>
    </row>
    <row r="20" spans="1:205" ht="21.75" customHeight="1">
      <c r="A20" s="3"/>
      <c r="B20" s="258" t="s">
        <v>28</v>
      </c>
      <c r="C20" s="258"/>
      <c r="D20" s="258"/>
      <c r="E20" s="258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0.28</v>
      </c>
      <c r="S20" s="12">
        <f>SUM(Q20*Q29,R29*R20)/S29</f>
        <v>0.15494433529796992</v>
      </c>
      <c r="T20" s="12">
        <v>0.28</v>
      </c>
      <c r="U20" s="12">
        <v>0.28</v>
      </c>
      <c r="V20" s="12">
        <v>0.28</v>
      </c>
      <c r="W20" s="12">
        <v>0.28</v>
      </c>
      <c r="X20" s="5">
        <f>SUM(H20*H29,I20*I29,L20*L29,M20*M29,N20*N29,O20*O29,P20*P29,S20*S29,T20*T29,U20*U29,V20*V29,W20*W29)/X29</f>
        <v>0.09230017558592261</v>
      </c>
      <c r="Y20" s="3"/>
      <c r="Z20" s="258" t="s">
        <v>28</v>
      </c>
      <c r="AA20" s="258"/>
      <c r="AB20" s="258"/>
      <c r="AC20" s="258"/>
      <c r="AD20" s="12">
        <v>0.28</v>
      </c>
      <c r="AE20" s="12">
        <v>0.28</v>
      </c>
      <c r="AF20" s="12">
        <v>0.28</v>
      </c>
      <c r="AG20" s="12">
        <v>0.28</v>
      </c>
      <c r="AH20" s="12">
        <v>0.28</v>
      </c>
      <c r="AI20" s="12">
        <v>0.28</v>
      </c>
      <c r="AJ20" s="12">
        <v>0.28</v>
      </c>
      <c r="AK20" s="12">
        <v>0.28</v>
      </c>
      <c r="AL20" s="12">
        <v>0.28</v>
      </c>
      <c r="AM20" s="12">
        <v>0.28</v>
      </c>
      <c r="AN20" s="12">
        <v>0.28</v>
      </c>
      <c r="AO20" s="12">
        <v>0.28</v>
      </c>
      <c r="AP20" s="12">
        <v>0.28</v>
      </c>
      <c r="AQ20" s="12">
        <v>0.28</v>
      </c>
      <c r="AR20" s="37">
        <v>0</v>
      </c>
      <c r="AS20" s="37">
        <v>0.28</v>
      </c>
      <c r="AT20" s="37">
        <v>0.28</v>
      </c>
      <c r="AU20" s="37">
        <f>SUM(AR20*AR29,AS20*AS29,AT29*AT20)/AU29</f>
        <v>0.10825170673790441</v>
      </c>
      <c r="AV20" s="34">
        <f>SUM(AD29*AD20,AE29*AE20,AF29*AF20,AG29*AG20,AH29*AH20,AI29*AI20,AJ29*AJ20,AK29*AK20,AL29*AL20,AM29*AM20,AN29*AN20,AO29*AO20,AP29*AP20,AU20*AU29)/AV29</f>
        <v>0.22229092903804917</v>
      </c>
      <c r="AW20" s="3"/>
      <c r="AX20" s="258" t="s">
        <v>28</v>
      </c>
      <c r="AY20" s="258"/>
      <c r="AZ20" s="258"/>
      <c r="BA20" s="258"/>
      <c r="BB20" s="37">
        <v>0.28</v>
      </c>
      <c r="BC20" s="37">
        <v>0.28</v>
      </c>
      <c r="BD20" s="37">
        <v>0.28</v>
      </c>
      <c r="BE20" s="37">
        <v>0.28</v>
      </c>
      <c r="BF20" s="12">
        <v>0</v>
      </c>
      <c r="BG20" s="37">
        <v>0</v>
      </c>
      <c r="BH20" s="37">
        <v>0.28</v>
      </c>
      <c r="BI20" s="12">
        <v>0</v>
      </c>
      <c r="BJ20" s="37">
        <v>0</v>
      </c>
      <c r="BK20" s="37">
        <v>0</v>
      </c>
      <c r="BL20" s="37">
        <v>0.28</v>
      </c>
      <c r="BM20" s="37">
        <v>0.28</v>
      </c>
      <c r="BN20" s="37">
        <v>0.28</v>
      </c>
      <c r="BO20" s="37">
        <v>0.28</v>
      </c>
      <c r="BP20" s="37">
        <v>0.28</v>
      </c>
      <c r="BQ20" s="37">
        <v>0.28</v>
      </c>
      <c r="BR20" s="37">
        <v>0.28</v>
      </c>
      <c r="BS20" s="37">
        <v>0.28</v>
      </c>
      <c r="BT20" s="37">
        <v>0.28</v>
      </c>
      <c r="BU20" s="34">
        <f>SUM(BE20*BE29,BF20*BF29,BG20*BG29,BH20*BH29,BK20*BK29,BT20*BT29)/BU29</f>
        <v>0.23783369853534775</v>
      </c>
      <c r="BV20" s="3"/>
      <c r="BW20" s="258" t="s">
        <v>28</v>
      </c>
      <c r="BX20" s="258"/>
      <c r="BY20" s="258"/>
      <c r="BZ20" s="258"/>
      <c r="CA20" s="12">
        <v>0</v>
      </c>
      <c r="CB20" s="37">
        <v>0</v>
      </c>
      <c r="CC20" s="12">
        <v>0</v>
      </c>
      <c r="CD20" s="12">
        <v>0</v>
      </c>
      <c r="CE20" s="12">
        <v>0</v>
      </c>
      <c r="CF20" s="12">
        <v>0</v>
      </c>
      <c r="CG20" s="37">
        <v>0</v>
      </c>
      <c r="CH20" s="37">
        <v>0.28</v>
      </c>
      <c r="CI20" s="37">
        <v>0.28</v>
      </c>
      <c r="CJ20" s="37">
        <v>0.28</v>
      </c>
      <c r="CK20" s="37">
        <v>0.28</v>
      </c>
      <c r="CL20" s="37">
        <v>0.28</v>
      </c>
      <c r="CM20" s="34">
        <f>SUM(CG20*CG29,CH20*CH29,CI20*CI29,CJ20*CJ29,CK20*CK29,CL20*CL29)/CM29</f>
        <v>0.26900506922902323</v>
      </c>
      <c r="CN20" s="37">
        <v>0.28</v>
      </c>
      <c r="CO20" s="37">
        <v>0</v>
      </c>
      <c r="CP20" s="37">
        <v>0</v>
      </c>
      <c r="CQ20" s="37">
        <v>0</v>
      </c>
      <c r="CR20" s="37">
        <v>0</v>
      </c>
      <c r="CS20" s="34">
        <f>SUM(CN20*CN29,CO20*CO29,CP20*CP29,CQ20*CQ29,CR20*CR29)/CS29</f>
        <v>0.06393972602739727</v>
      </c>
      <c r="CT20" s="34">
        <f>SUM(CA20*CA29,CB20*CB29,CF20*CF29,CM20*CM29,CS20*CS29)/CT29</f>
        <v>0.19839350700353453</v>
      </c>
      <c r="CU20" s="3"/>
      <c r="CV20" s="258" t="s">
        <v>28</v>
      </c>
      <c r="CW20" s="258"/>
      <c r="CX20" s="258"/>
      <c r="CY20" s="258"/>
      <c r="CZ20" s="37">
        <v>0</v>
      </c>
      <c r="DA20" s="37">
        <v>0.28</v>
      </c>
      <c r="DB20" s="37">
        <v>0</v>
      </c>
      <c r="DC20" s="37">
        <v>0</v>
      </c>
      <c r="DD20" s="37">
        <v>0.28</v>
      </c>
      <c r="DE20" s="37">
        <v>0</v>
      </c>
      <c r="DF20" s="37">
        <v>0</v>
      </c>
      <c r="DG20" s="37">
        <v>0</v>
      </c>
      <c r="DH20" s="37">
        <v>0</v>
      </c>
      <c r="DI20" s="37">
        <v>0</v>
      </c>
      <c r="DJ20" s="37">
        <f>SUM(DB20*DB29,DC20*DC29,DD20*DD29,DE20*DE29,DF20*DF29,DG20*DG29,DH20*DH29,DI20*DI29)/DJ29</f>
        <v>0.04444760820045559</v>
      </c>
      <c r="DK20" s="37">
        <v>0.28</v>
      </c>
      <c r="DL20" s="37">
        <v>0</v>
      </c>
      <c r="DM20" s="37">
        <v>0.28</v>
      </c>
      <c r="DN20" s="37">
        <v>0.28</v>
      </c>
      <c r="DO20" s="37">
        <v>0.28</v>
      </c>
      <c r="DP20" s="37">
        <v>0.28</v>
      </c>
      <c r="DQ20" s="37">
        <v>0.28</v>
      </c>
      <c r="DR20" s="34">
        <f>SUM(DK20*DK29,DL20*DL29,DM20*DM29,DN20*DN29,DO20*DO29,DP20*DP29,DQ20*DQ29)/DR29</f>
        <v>0.2756077877534551</v>
      </c>
      <c r="DS20" s="34">
        <f>SUM(CZ20*CZ29,DA20*DA29,DJ20*DJ29,DR20*DR29)/DS29</f>
        <v>0.21550072390105662</v>
      </c>
      <c r="DT20" s="3"/>
      <c r="DU20" s="258" t="s">
        <v>28</v>
      </c>
      <c r="DV20" s="258"/>
      <c r="DW20" s="258"/>
      <c r="DX20" s="258"/>
      <c r="DY20" s="37">
        <v>0.28</v>
      </c>
      <c r="DZ20" s="37">
        <v>0.28</v>
      </c>
      <c r="EA20" s="37">
        <v>0.28</v>
      </c>
      <c r="EB20" s="37">
        <v>0.28</v>
      </c>
      <c r="EC20" s="37">
        <v>0.28</v>
      </c>
      <c r="ED20" s="37">
        <v>0.28</v>
      </c>
      <c r="EE20" s="37">
        <v>0.28</v>
      </c>
      <c r="EF20" s="37">
        <v>0.28</v>
      </c>
      <c r="EG20" s="37">
        <v>0.28</v>
      </c>
      <c r="EH20" s="37">
        <v>0.28</v>
      </c>
      <c r="EI20" s="37">
        <v>0.28</v>
      </c>
      <c r="EJ20" s="37">
        <v>0.28</v>
      </c>
      <c r="EK20" s="37">
        <v>0.28</v>
      </c>
      <c r="EL20" s="37">
        <v>0.28</v>
      </c>
      <c r="EM20" s="37">
        <v>0.28</v>
      </c>
      <c r="EN20" s="37">
        <v>0.28</v>
      </c>
      <c r="EO20" s="37">
        <v>0.28</v>
      </c>
      <c r="EP20" s="37">
        <v>0</v>
      </c>
      <c r="EQ20" s="15">
        <f>SUM(DY20*DY29,DZ20*DZ29,EA20*EA29,EB20*EB29,EC20*EC29,ED20*ED29,EE20*EE29,EF20*EF29,EG20*EG29,EH20*EH29,EI20*EI29,EJ20*EJ29,EK20*EK29,EL20*EL29,EM20*EM29,EN20*EN29,EO20*EO29,EP20*EP29)/EQ29</f>
        <v>0.27459047986124496</v>
      </c>
      <c r="ER20" s="3"/>
      <c r="ES20" s="258" t="s">
        <v>28</v>
      </c>
      <c r="ET20" s="258"/>
      <c r="EU20" s="258"/>
      <c r="EV20" s="258"/>
      <c r="EW20" s="37">
        <v>0.28</v>
      </c>
      <c r="EX20" s="37">
        <v>0</v>
      </c>
      <c r="EY20" s="37">
        <v>0.28</v>
      </c>
      <c r="EZ20" s="37">
        <v>0.28</v>
      </c>
      <c r="FA20" s="37">
        <v>0.28</v>
      </c>
      <c r="FB20" s="37">
        <v>0.28</v>
      </c>
      <c r="FC20" s="37">
        <v>0.28</v>
      </c>
      <c r="FD20" s="37">
        <v>0.28</v>
      </c>
      <c r="FE20" s="37">
        <v>0.28</v>
      </c>
      <c r="FF20" s="37">
        <f>SUM(EW20*EW29,EX20*EX29,EY20*EY29,EZ20*EZ29,FA20*FA29,FB20*FB29,FC20*FC29,FD20*FD29,FE20*FE29)/FF29</f>
        <v>0.2677474041110406</v>
      </c>
      <c r="FG20" s="37">
        <v>0.28</v>
      </c>
      <c r="FH20" s="37">
        <v>0.28</v>
      </c>
      <c r="FI20" s="37">
        <v>0.28</v>
      </c>
      <c r="FJ20" s="37">
        <v>0.28</v>
      </c>
      <c r="FK20" s="34">
        <f>SUM(FF20*FF29,FJ20*FJ29)/FK29</f>
        <v>0.27182987141444126</v>
      </c>
      <c r="FL20" s="3"/>
      <c r="FM20" s="258" t="s">
        <v>28</v>
      </c>
      <c r="FN20" s="258"/>
      <c r="FO20" s="258"/>
      <c r="FP20" s="258"/>
      <c r="FQ20" s="37">
        <v>0.28</v>
      </c>
      <c r="FR20" s="37">
        <v>0.28</v>
      </c>
      <c r="FS20" s="37">
        <v>0.28</v>
      </c>
      <c r="FT20" s="37">
        <v>0.28</v>
      </c>
      <c r="FU20" s="37">
        <v>0.28</v>
      </c>
      <c r="FV20" s="37">
        <v>0.28</v>
      </c>
      <c r="FW20" s="37">
        <v>0.28</v>
      </c>
      <c r="FX20" s="37">
        <v>0.28</v>
      </c>
      <c r="FY20" s="37">
        <v>0.28</v>
      </c>
      <c r="FZ20" s="37">
        <v>0.28</v>
      </c>
      <c r="GA20" s="37">
        <v>0.28</v>
      </c>
      <c r="GB20" s="37">
        <v>0.28</v>
      </c>
      <c r="GC20" s="37">
        <v>0.28</v>
      </c>
      <c r="GD20" s="37">
        <v>0.28</v>
      </c>
      <c r="GE20" s="3"/>
      <c r="GF20" s="258" t="s">
        <v>28</v>
      </c>
      <c r="GG20" s="258"/>
      <c r="GH20" s="258"/>
      <c r="GI20" s="258"/>
      <c r="GJ20" s="37">
        <v>0.28</v>
      </c>
      <c r="GK20" s="37">
        <v>0.28</v>
      </c>
      <c r="GL20" s="37">
        <v>0.28</v>
      </c>
      <c r="GM20" s="37">
        <v>0.28</v>
      </c>
      <c r="GN20" s="37">
        <v>0.28</v>
      </c>
      <c r="GO20" s="37">
        <v>0.28</v>
      </c>
      <c r="GP20" s="37">
        <v>0.28</v>
      </c>
      <c r="GQ20" s="37">
        <v>0</v>
      </c>
      <c r="GR20" s="37">
        <v>0</v>
      </c>
      <c r="GS20" s="66">
        <v>0</v>
      </c>
      <c r="GT20" s="37">
        <v>0</v>
      </c>
      <c r="GU20" s="37">
        <v>0.28</v>
      </c>
      <c r="GV20" s="34">
        <f>SUM(GP20*GP29,GT20*GT29,GU20*GU29)/GV29</f>
        <v>0.1802259030133706</v>
      </c>
      <c r="GW20" s="135">
        <f>SUM(GV20*GV29,GD20*GD29,FK20*FK29,EQ20*EQ29,DS20*DS29,CT20*CT29,BU20*BU29,AV20*AV29,X20*X29)/GW29</f>
        <v>0.22334232285214714</v>
      </c>
    </row>
    <row r="21" spans="1:205" ht="11.25" customHeight="1">
      <c r="A21" s="3"/>
      <c r="B21" s="258" t="s">
        <v>14</v>
      </c>
      <c r="C21" s="258"/>
      <c r="D21" s="258"/>
      <c r="E21" s="25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"/>
      <c r="Z21" s="258" t="s">
        <v>14</v>
      </c>
      <c r="AA21" s="258"/>
      <c r="AB21" s="258"/>
      <c r="AC21" s="258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37"/>
      <c r="AS21" s="37"/>
      <c r="AT21" s="37"/>
      <c r="AU21" s="37"/>
      <c r="AV21" s="37"/>
      <c r="AW21" s="3"/>
      <c r="AX21" s="258" t="s">
        <v>14</v>
      </c>
      <c r="AY21" s="258"/>
      <c r="AZ21" s="258"/>
      <c r="BA21" s="258"/>
      <c r="BB21" s="37"/>
      <c r="BC21" s="37"/>
      <c r="BD21" s="37"/>
      <c r="BE21" s="37"/>
      <c r="BF21" s="12"/>
      <c r="BG21" s="37"/>
      <c r="BH21" s="37"/>
      <c r="BI21" s="12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"/>
      <c r="BW21" s="258" t="s">
        <v>14</v>
      </c>
      <c r="BX21" s="258"/>
      <c r="BY21" s="258"/>
      <c r="BZ21" s="258"/>
      <c r="CA21" s="12"/>
      <c r="CB21" s="37"/>
      <c r="CC21" s="12"/>
      <c r="CD21" s="12"/>
      <c r="CE21" s="12"/>
      <c r="CF21" s="12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"/>
      <c r="CV21" s="258" t="s">
        <v>14</v>
      </c>
      <c r="CW21" s="258"/>
      <c r="CX21" s="258"/>
      <c r="CY21" s="258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"/>
      <c r="DU21" s="258" t="s">
        <v>14</v>
      </c>
      <c r="DV21" s="258"/>
      <c r="DW21" s="258"/>
      <c r="DX21" s="258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"/>
      <c r="ES21" s="258" t="s">
        <v>14</v>
      </c>
      <c r="ET21" s="258"/>
      <c r="EU21" s="258"/>
      <c r="EV21" s="258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"/>
      <c r="FM21" s="258" t="s">
        <v>14</v>
      </c>
      <c r="FN21" s="258"/>
      <c r="FO21" s="258"/>
      <c r="FP21" s="258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"/>
      <c r="GF21" s="258" t="s">
        <v>14</v>
      </c>
      <c r="GG21" s="258"/>
      <c r="GH21" s="258"/>
      <c r="GI21" s="258"/>
      <c r="GJ21" s="37"/>
      <c r="GK21" s="37"/>
      <c r="GL21" s="37"/>
      <c r="GM21" s="37"/>
      <c r="GN21" s="37"/>
      <c r="GO21" s="37"/>
      <c r="GP21" s="37"/>
      <c r="GQ21" s="37"/>
      <c r="GR21" s="37"/>
      <c r="GS21" s="66"/>
      <c r="GT21" s="37"/>
      <c r="GU21" s="37"/>
      <c r="GV21" s="37"/>
      <c r="GW21" s="10"/>
    </row>
    <row r="22" spans="1:205" ht="12.75" customHeight="1">
      <c r="A22" s="3"/>
      <c r="B22" s="258" t="s">
        <v>20</v>
      </c>
      <c r="C22" s="258"/>
      <c r="D22" s="258"/>
      <c r="E22" s="258"/>
      <c r="F22" s="12">
        <v>1.63</v>
      </c>
      <c r="G22" s="12">
        <v>1.63</v>
      </c>
      <c r="H22" s="12">
        <v>1.63</v>
      </c>
      <c r="I22" s="12">
        <v>1.63</v>
      </c>
      <c r="J22" s="12">
        <v>1.63</v>
      </c>
      <c r="K22" s="12">
        <v>1.63</v>
      </c>
      <c r="L22" s="12">
        <v>1.63</v>
      </c>
      <c r="M22" s="12">
        <v>1.63</v>
      </c>
      <c r="N22" s="12">
        <v>1.63</v>
      </c>
      <c r="O22" s="12">
        <v>1.63</v>
      </c>
      <c r="P22" s="12">
        <v>1.63</v>
      </c>
      <c r="Q22" s="12">
        <v>1.63</v>
      </c>
      <c r="R22" s="12">
        <v>1.63</v>
      </c>
      <c r="S22" s="12">
        <v>1.63</v>
      </c>
      <c r="T22" s="12">
        <v>1.63</v>
      </c>
      <c r="U22" s="12">
        <v>1.63</v>
      </c>
      <c r="V22" s="12">
        <v>1.63</v>
      </c>
      <c r="W22" s="12">
        <v>1.63</v>
      </c>
      <c r="X22" s="12">
        <v>1.63</v>
      </c>
      <c r="Y22" s="3"/>
      <c r="Z22" s="258" t="s">
        <v>20</v>
      </c>
      <c r="AA22" s="258"/>
      <c r="AB22" s="258"/>
      <c r="AC22" s="258"/>
      <c r="AD22" s="12">
        <v>1.63</v>
      </c>
      <c r="AE22" s="12">
        <v>1.63</v>
      </c>
      <c r="AF22" s="12">
        <v>1.63</v>
      </c>
      <c r="AG22" s="12">
        <v>1.63</v>
      </c>
      <c r="AH22" s="12">
        <v>1.63</v>
      </c>
      <c r="AI22" s="12">
        <v>1.63</v>
      </c>
      <c r="AJ22" s="12">
        <v>1.63</v>
      </c>
      <c r="AK22" s="12">
        <v>1.63</v>
      </c>
      <c r="AL22" s="12">
        <v>1.63</v>
      </c>
      <c r="AM22" s="12">
        <v>1.63</v>
      </c>
      <c r="AN22" s="12">
        <v>1.63</v>
      </c>
      <c r="AO22" s="12">
        <v>1.63</v>
      </c>
      <c r="AP22" s="12">
        <v>1.63</v>
      </c>
      <c r="AQ22" s="12">
        <v>1.63</v>
      </c>
      <c r="AR22" s="37">
        <v>1.63</v>
      </c>
      <c r="AS22" s="37">
        <v>1.63</v>
      </c>
      <c r="AT22" s="37">
        <v>1.63</v>
      </c>
      <c r="AU22" s="37">
        <v>1.63</v>
      </c>
      <c r="AV22" s="34">
        <f>SUM(AD29*AD22,AE29*AE22,AF29*AF22,AG29*AG22,AH29*AH22,AI29*AI22,AJ29*AJ22,AK29*AK22,AL29*AL22,AM29*AM22,AN29*AN22,AO29*AO22,AP29*AP22,AU22*AU29)/AV29</f>
        <v>1.6300000000000001</v>
      </c>
      <c r="AW22" s="3"/>
      <c r="AX22" s="258" t="s">
        <v>20</v>
      </c>
      <c r="AY22" s="258"/>
      <c r="AZ22" s="258"/>
      <c r="BA22" s="258"/>
      <c r="BB22" s="37">
        <v>1.63</v>
      </c>
      <c r="BC22" s="37">
        <v>1.63</v>
      </c>
      <c r="BD22" s="37">
        <v>1.63</v>
      </c>
      <c r="BE22" s="37">
        <v>1.63</v>
      </c>
      <c r="BF22" s="12">
        <v>1.63</v>
      </c>
      <c r="BG22" s="37">
        <v>1.63</v>
      </c>
      <c r="BH22" s="37">
        <v>1.63</v>
      </c>
      <c r="BI22" s="12">
        <v>1.63</v>
      </c>
      <c r="BJ22" s="37">
        <v>1.63</v>
      </c>
      <c r="BK22" s="37">
        <v>1.63</v>
      </c>
      <c r="BL22" s="37">
        <v>1.63</v>
      </c>
      <c r="BM22" s="37">
        <v>1.63</v>
      </c>
      <c r="BN22" s="37">
        <v>1.63</v>
      </c>
      <c r="BO22" s="37">
        <v>1.63</v>
      </c>
      <c r="BP22" s="37">
        <v>1.63</v>
      </c>
      <c r="BQ22" s="37">
        <v>1.63</v>
      </c>
      <c r="BR22" s="37">
        <v>1.63</v>
      </c>
      <c r="BS22" s="37">
        <v>1.63</v>
      </c>
      <c r="BT22" s="37">
        <v>1.63</v>
      </c>
      <c r="BU22" s="37">
        <v>1.63</v>
      </c>
      <c r="BV22" s="3"/>
      <c r="BW22" s="258" t="s">
        <v>20</v>
      </c>
      <c r="BX22" s="258"/>
      <c r="BY22" s="258"/>
      <c r="BZ22" s="258"/>
      <c r="CA22" s="12">
        <v>1.63</v>
      </c>
      <c r="CB22" s="37">
        <v>1.63</v>
      </c>
      <c r="CC22" s="12">
        <v>1.63</v>
      </c>
      <c r="CD22" s="12">
        <v>1.63</v>
      </c>
      <c r="CE22" s="12">
        <v>1.63</v>
      </c>
      <c r="CF22" s="12">
        <v>1.63</v>
      </c>
      <c r="CG22" s="37">
        <v>1.63</v>
      </c>
      <c r="CH22" s="37">
        <v>1.63</v>
      </c>
      <c r="CI22" s="37">
        <v>1.63</v>
      </c>
      <c r="CJ22" s="37">
        <v>1.63</v>
      </c>
      <c r="CK22" s="37">
        <v>1.63</v>
      </c>
      <c r="CL22" s="37">
        <v>1.63</v>
      </c>
      <c r="CM22" s="37">
        <v>1.63</v>
      </c>
      <c r="CN22" s="37">
        <v>1.63</v>
      </c>
      <c r="CO22" s="37">
        <v>1.63</v>
      </c>
      <c r="CP22" s="37">
        <v>1.63</v>
      </c>
      <c r="CQ22" s="37">
        <v>1.63</v>
      </c>
      <c r="CR22" s="37">
        <v>1.63</v>
      </c>
      <c r="CS22" s="37">
        <v>1.63</v>
      </c>
      <c r="CT22" s="37">
        <v>1.63</v>
      </c>
      <c r="CU22" s="3"/>
      <c r="CV22" s="258" t="s">
        <v>20</v>
      </c>
      <c r="CW22" s="258"/>
      <c r="CX22" s="258"/>
      <c r="CY22" s="258"/>
      <c r="CZ22" s="37">
        <v>1.63</v>
      </c>
      <c r="DA22" s="37">
        <v>1.63</v>
      </c>
      <c r="DB22" s="37">
        <v>1.63</v>
      </c>
      <c r="DC22" s="37">
        <v>1.63</v>
      </c>
      <c r="DD22" s="37">
        <v>1.63</v>
      </c>
      <c r="DE22" s="37">
        <v>1.63</v>
      </c>
      <c r="DF22" s="37">
        <v>1.63</v>
      </c>
      <c r="DG22" s="37">
        <v>1.63</v>
      </c>
      <c r="DH22" s="37">
        <v>1.63</v>
      </c>
      <c r="DI22" s="37">
        <v>1.63</v>
      </c>
      <c r="DJ22" s="37">
        <v>1.63</v>
      </c>
      <c r="DK22" s="37">
        <v>1.63</v>
      </c>
      <c r="DL22" s="37">
        <v>1.63</v>
      </c>
      <c r="DM22" s="37">
        <v>1.63</v>
      </c>
      <c r="DN22" s="37">
        <v>1.63</v>
      </c>
      <c r="DO22" s="37">
        <v>0.25</v>
      </c>
      <c r="DP22" s="37">
        <v>1.63</v>
      </c>
      <c r="DQ22" s="37">
        <v>1.63</v>
      </c>
      <c r="DR22" s="34">
        <f>SUM(DK22*DK41,DL22*DL29,DM22*DM29,DN22*DN29,DO22*DO29,DP22*DP29,DQ22*DQ29)/DR29</f>
        <v>1.2684152123474226</v>
      </c>
      <c r="DS22" s="34">
        <f>SUM(CZ22*CZ29,DA22*DA29,DJ22*DJ29,DR22*DR29)/DS29</f>
        <v>1.4091707482364535</v>
      </c>
      <c r="DT22" s="3"/>
      <c r="DU22" s="258" t="s">
        <v>20</v>
      </c>
      <c r="DV22" s="258"/>
      <c r="DW22" s="258"/>
      <c r="DX22" s="258"/>
      <c r="DY22" s="37">
        <v>1.63</v>
      </c>
      <c r="DZ22" s="37">
        <v>1.63</v>
      </c>
      <c r="EA22" s="37">
        <v>1.63</v>
      </c>
      <c r="EB22" s="37">
        <v>1.63</v>
      </c>
      <c r="EC22" s="37">
        <v>1.63</v>
      </c>
      <c r="ED22" s="37">
        <v>1.63</v>
      </c>
      <c r="EE22" s="37">
        <v>1.63</v>
      </c>
      <c r="EF22" s="37">
        <v>1.63</v>
      </c>
      <c r="EG22" s="37">
        <v>1.63</v>
      </c>
      <c r="EH22" s="37">
        <v>1.63</v>
      </c>
      <c r="EI22" s="37">
        <v>1.63</v>
      </c>
      <c r="EJ22" s="37">
        <v>1.63</v>
      </c>
      <c r="EK22" s="37">
        <v>1.63</v>
      </c>
      <c r="EL22" s="37">
        <v>1.63</v>
      </c>
      <c r="EM22" s="37">
        <v>1.63</v>
      </c>
      <c r="EN22" s="37">
        <v>1.63</v>
      </c>
      <c r="EO22" s="37">
        <v>1.63</v>
      </c>
      <c r="EP22" s="37">
        <v>1.63</v>
      </c>
      <c r="EQ22" s="37">
        <v>1.63</v>
      </c>
      <c r="ER22" s="3"/>
      <c r="ES22" s="258" t="s">
        <v>20</v>
      </c>
      <c r="ET22" s="258"/>
      <c r="EU22" s="258"/>
      <c r="EV22" s="258"/>
      <c r="EW22" s="37">
        <v>1.63</v>
      </c>
      <c r="EX22" s="37">
        <v>1.63</v>
      </c>
      <c r="EY22" s="37">
        <v>1.63</v>
      </c>
      <c r="EZ22" s="37">
        <v>1.63</v>
      </c>
      <c r="FA22" s="37">
        <v>1.63</v>
      </c>
      <c r="FB22" s="37">
        <v>1.63</v>
      </c>
      <c r="FC22" s="37">
        <v>1.63</v>
      </c>
      <c r="FD22" s="37">
        <v>1.63</v>
      </c>
      <c r="FE22" s="37">
        <v>1.63</v>
      </c>
      <c r="FF22" s="37">
        <v>1.63</v>
      </c>
      <c r="FG22" s="37">
        <v>1.63</v>
      </c>
      <c r="FH22" s="37">
        <v>1.63</v>
      </c>
      <c r="FI22" s="37">
        <v>1.63</v>
      </c>
      <c r="FJ22" s="37">
        <v>1.63</v>
      </c>
      <c r="FK22" s="37">
        <v>1.63</v>
      </c>
      <c r="FL22" s="3"/>
      <c r="FM22" s="258" t="s">
        <v>20</v>
      </c>
      <c r="FN22" s="258"/>
      <c r="FO22" s="258"/>
      <c r="FP22" s="258"/>
      <c r="FQ22" s="37">
        <v>1.63</v>
      </c>
      <c r="FR22" s="37">
        <v>1.63</v>
      </c>
      <c r="FS22" s="37">
        <v>1.63</v>
      </c>
      <c r="FT22" s="37">
        <v>1.63</v>
      </c>
      <c r="FU22" s="37">
        <v>1.63</v>
      </c>
      <c r="FV22" s="37">
        <v>1.63</v>
      </c>
      <c r="FW22" s="37">
        <v>1.63</v>
      </c>
      <c r="FX22" s="37">
        <v>1.63</v>
      </c>
      <c r="FY22" s="37">
        <v>1.63</v>
      </c>
      <c r="FZ22" s="37">
        <v>1.63</v>
      </c>
      <c r="GA22" s="37">
        <v>1.63</v>
      </c>
      <c r="GB22" s="37">
        <v>1.63</v>
      </c>
      <c r="GC22" s="37">
        <v>1.63</v>
      </c>
      <c r="GD22" s="37">
        <v>1.63</v>
      </c>
      <c r="GE22" s="3"/>
      <c r="GF22" s="258" t="s">
        <v>20</v>
      </c>
      <c r="GG22" s="258"/>
      <c r="GH22" s="258"/>
      <c r="GI22" s="258"/>
      <c r="GJ22" s="37">
        <v>1.63</v>
      </c>
      <c r="GK22" s="37">
        <v>1.63</v>
      </c>
      <c r="GL22" s="37">
        <v>1.63</v>
      </c>
      <c r="GM22" s="37">
        <v>1.63</v>
      </c>
      <c r="GN22" s="37">
        <v>1.63</v>
      </c>
      <c r="GO22" s="37">
        <v>1.63</v>
      </c>
      <c r="GP22" s="37">
        <v>1.63</v>
      </c>
      <c r="GQ22" s="37">
        <v>1.63</v>
      </c>
      <c r="GR22" s="37">
        <v>1.63</v>
      </c>
      <c r="GS22" s="66">
        <v>1.63</v>
      </c>
      <c r="GT22" s="37">
        <v>1.63</v>
      </c>
      <c r="GU22" s="37">
        <v>1.63</v>
      </c>
      <c r="GV22" s="37">
        <v>1.63</v>
      </c>
      <c r="GW22" s="135">
        <f>SUM(GV22*GV29,GD22*GD29,FK22*FK29,EQ22*EQ29,DS22*DS29,CT22*CT29,BU22*BU29,AV22*AV29,X22*X29)/GW29</f>
        <v>1.5996496627872026</v>
      </c>
    </row>
    <row r="23" spans="1:205" ht="33.75" customHeight="1">
      <c r="A23" s="3">
        <v>5</v>
      </c>
      <c r="B23" s="252" t="s">
        <v>10</v>
      </c>
      <c r="C23" s="252"/>
      <c r="D23" s="252"/>
      <c r="E23" s="25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3">
        <v>5</v>
      </c>
      <c r="Z23" s="252" t="s">
        <v>10</v>
      </c>
      <c r="AA23" s="252"/>
      <c r="AB23" s="252"/>
      <c r="AC23" s="252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56">
        <v>1.44</v>
      </c>
      <c r="AS23" s="37">
        <v>0</v>
      </c>
      <c r="AT23" s="37">
        <v>0</v>
      </c>
      <c r="AU23" s="37">
        <f>SUM(AR23*AR29,AS23*AS29,AT29*AT23)/AU29</f>
        <v>0.8832769367764916</v>
      </c>
      <c r="AV23" s="34">
        <f>SUM(AD29*AD23,AE29*AE23,AF29*AF23,AG29*AG23,AH29*AH23,AI29*AI23,AJ29*AJ23,AK29*AK23,AL29*AL23,AM29*AM23,AN29*AN23,AO29*AO23,AP29*AP23,AU23*AU29)/AV29</f>
        <v>0.29678950780431856</v>
      </c>
      <c r="AW23" s="3">
        <v>5</v>
      </c>
      <c r="AX23" s="252" t="s">
        <v>10</v>
      </c>
      <c r="AY23" s="252"/>
      <c r="AZ23" s="252"/>
      <c r="BA23" s="252"/>
      <c r="BB23" s="15">
        <v>1.44</v>
      </c>
      <c r="BC23" s="15">
        <v>1.44</v>
      </c>
      <c r="BD23" s="15">
        <v>1.44</v>
      </c>
      <c r="BE23" s="15">
        <v>1.44</v>
      </c>
      <c r="BF23" s="8">
        <v>0</v>
      </c>
      <c r="BG23" s="38">
        <v>0</v>
      </c>
      <c r="BH23" s="38">
        <v>0</v>
      </c>
      <c r="BI23" s="8">
        <v>0</v>
      </c>
      <c r="BJ23" s="38">
        <v>0</v>
      </c>
      <c r="BK23" s="38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79">
        <f>SUM(BE23*BE29,BF23*BF29,BG23*BG29,BH23*BH29,BK23*BK29,BT23*BT29)/BU29</f>
        <v>0.3264287856071964</v>
      </c>
      <c r="BV23" s="3">
        <v>5</v>
      </c>
      <c r="BW23" s="252" t="s">
        <v>10</v>
      </c>
      <c r="BX23" s="252"/>
      <c r="BY23" s="252"/>
      <c r="BZ23" s="252"/>
      <c r="CA23" s="8">
        <v>0</v>
      </c>
      <c r="CB23" s="38">
        <v>0</v>
      </c>
      <c r="CC23" s="8">
        <v>0</v>
      </c>
      <c r="CD23" s="8">
        <v>0</v>
      </c>
      <c r="CE23" s="8">
        <v>0</v>
      </c>
      <c r="CF23" s="8">
        <v>0</v>
      </c>
      <c r="CG23" s="38">
        <v>0</v>
      </c>
      <c r="CH23" s="15">
        <v>1.44</v>
      </c>
      <c r="CI23" s="15">
        <v>1.44</v>
      </c>
      <c r="CJ23" s="15">
        <v>1.44</v>
      </c>
      <c r="CK23" s="38">
        <v>1.44</v>
      </c>
      <c r="CL23" s="15">
        <v>1.44</v>
      </c>
      <c r="CM23" s="34">
        <f>SUM(CG23*CG29,CH23*CH29,CI23*CI29,CJ23*CJ29,CK23*CK29,CL23*CL29)/CM29</f>
        <v>1.3834546417492621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79">
        <f>SUM(CA23*CA29,CB23*CB29,CF23*CF29,CM23*CM29,CS23*CS29)/CT29</f>
        <v>0.9574614478334859</v>
      </c>
      <c r="CU23" s="3">
        <v>5</v>
      </c>
      <c r="CV23" s="252" t="s">
        <v>10</v>
      </c>
      <c r="CW23" s="252"/>
      <c r="CX23" s="252"/>
      <c r="CY23" s="252"/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1.44</v>
      </c>
      <c r="DQ23" s="15">
        <v>1.44</v>
      </c>
      <c r="DR23" s="79">
        <f>SUM(DK23*DK29,DL23*DL29,DM23*DM29,DN23*DN29,DO23*DO29,DP23*DP29,DQ23*DQ29)/DR29</f>
        <v>0.7616180772722687</v>
      </c>
      <c r="DS23" s="79">
        <f>SUM(CZ23*CZ29,DA23*DA29,DJ23*DJ29,DR23*DR29)/DS29</f>
        <v>0.465140005544774</v>
      </c>
      <c r="DT23" s="3">
        <v>5</v>
      </c>
      <c r="DU23" s="252" t="s">
        <v>10</v>
      </c>
      <c r="DV23" s="252"/>
      <c r="DW23" s="252"/>
      <c r="DX23" s="252"/>
      <c r="DY23" s="15">
        <v>1.44</v>
      </c>
      <c r="DZ23" s="15">
        <v>1.44</v>
      </c>
      <c r="EA23" s="15">
        <v>0</v>
      </c>
      <c r="EB23" s="15">
        <v>0</v>
      </c>
      <c r="EC23" s="15">
        <v>0</v>
      </c>
      <c r="ED23" s="15">
        <v>0</v>
      </c>
      <c r="EE23" s="15">
        <v>0</v>
      </c>
      <c r="EF23" s="15">
        <v>0</v>
      </c>
      <c r="EG23" s="15">
        <v>0</v>
      </c>
      <c r="EH23" s="15">
        <v>0</v>
      </c>
      <c r="EI23" s="15">
        <v>0</v>
      </c>
      <c r="EJ23" s="15">
        <v>0</v>
      </c>
      <c r="EK23" s="15">
        <v>0</v>
      </c>
      <c r="EL23" s="15">
        <v>0</v>
      </c>
      <c r="EM23" s="15">
        <v>0</v>
      </c>
      <c r="EN23" s="15">
        <v>0</v>
      </c>
      <c r="EO23" s="15">
        <v>0</v>
      </c>
      <c r="EP23" s="15">
        <v>0</v>
      </c>
      <c r="EQ23" s="15">
        <f>SUM(DY23*DY29,DZ23*DZ29,EA23*EA29,EB23*EB29,EC23*EC29,ED23*ED29,EE23*EE29,EF23*EF29,EG23*EG29,EH23*EH29,EI23*EI29,EJ23*EJ29,EK23*EK29,EL23*EL29,EM23*EM29,EN23*EN29,EO23*EO29,EP23*EP29)/EQ29</f>
        <v>0.5411447292349201</v>
      </c>
      <c r="ER23" s="3">
        <v>5</v>
      </c>
      <c r="ES23" s="252" t="s">
        <v>10</v>
      </c>
      <c r="ET23" s="252"/>
      <c r="EU23" s="252"/>
      <c r="EV23" s="252"/>
      <c r="EW23" s="15">
        <v>0</v>
      </c>
      <c r="EX23" s="15">
        <v>0</v>
      </c>
      <c r="EY23" s="15">
        <v>1.44</v>
      </c>
      <c r="EZ23" s="15">
        <v>0</v>
      </c>
      <c r="FA23" s="15">
        <v>0</v>
      </c>
      <c r="FB23" s="15">
        <v>0</v>
      </c>
      <c r="FC23" s="15">
        <v>0</v>
      </c>
      <c r="FD23" s="15">
        <v>0</v>
      </c>
      <c r="FE23" s="15">
        <v>0</v>
      </c>
      <c r="FF23" s="15">
        <f>SUM(EW23*EW29,EX23*EX29,EY23*EY29,EZ23*EZ29,FA23*FA29,FB23*FB29,FC23*FC29,FD23*FD29,FE23*FE29)/FF29</f>
        <v>0.5297393515575334</v>
      </c>
      <c r="FG23" s="38">
        <v>0</v>
      </c>
      <c r="FH23" s="38">
        <v>0</v>
      </c>
      <c r="FI23" s="38">
        <v>0</v>
      </c>
      <c r="FJ23" s="38">
        <v>0</v>
      </c>
      <c r="FK23" s="38">
        <v>0</v>
      </c>
      <c r="FL23" s="3">
        <v>5</v>
      </c>
      <c r="FM23" s="252" t="s">
        <v>10</v>
      </c>
      <c r="FN23" s="252"/>
      <c r="FO23" s="252"/>
      <c r="FP23" s="252"/>
      <c r="FQ23" s="38">
        <v>0</v>
      </c>
      <c r="FR23" s="15">
        <v>1.44</v>
      </c>
      <c r="FS23" s="15">
        <v>0</v>
      </c>
      <c r="FT23" s="15">
        <v>0</v>
      </c>
      <c r="FU23" s="15">
        <v>1.44</v>
      </c>
      <c r="FV23" s="15">
        <v>1.44</v>
      </c>
      <c r="FW23" s="15">
        <v>0</v>
      </c>
      <c r="FX23" s="15">
        <v>1.44</v>
      </c>
      <c r="FY23" s="15">
        <v>1.44</v>
      </c>
      <c r="FZ23" s="15">
        <f>SUM(FQ23*FQ29,FR23*FR29,FS23*FS29,FT23*FT29,FU23*FU29,FV23*FV29,FW23*FW29,FX23*FX29,FY23*FY29)/FZ29</f>
        <v>0.8651232534363286</v>
      </c>
      <c r="GA23" s="38">
        <v>0</v>
      </c>
      <c r="GB23" s="38">
        <v>0</v>
      </c>
      <c r="GC23" s="38">
        <v>0</v>
      </c>
      <c r="GD23" s="79">
        <f>SUM(FZ23*FZ29,GA23*GA29,GB23*GB29,GC23*GC29)/GD29</f>
        <v>0.7859048536342059</v>
      </c>
      <c r="GE23" s="3">
        <v>5</v>
      </c>
      <c r="GF23" s="252" t="s">
        <v>10</v>
      </c>
      <c r="GG23" s="252"/>
      <c r="GH23" s="252"/>
      <c r="GI23" s="252"/>
      <c r="GJ23" s="38">
        <v>0</v>
      </c>
      <c r="GK23" s="38">
        <v>0</v>
      </c>
      <c r="GL23" s="38">
        <v>0</v>
      </c>
      <c r="GM23" s="38">
        <v>0</v>
      </c>
      <c r="GN23" s="38">
        <v>0</v>
      </c>
      <c r="GO23" s="38">
        <v>0</v>
      </c>
      <c r="GP23" s="38">
        <v>0</v>
      </c>
      <c r="GQ23" s="38">
        <v>0</v>
      </c>
      <c r="GR23" s="56">
        <v>1.44</v>
      </c>
      <c r="GS23" s="67">
        <v>1.44</v>
      </c>
      <c r="GT23" s="56">
        <f>SUM(GQ23*GQ29,GR23*GR29,GS29*GR23)/GT29</f>
        <v>1.3538709677419354</v>
      </c>
      <c r="GU23" s="15">
        <v>1.44</v>
      </c>
      <c r="GV23" s="79">
        <f>SUM(GP23*GP29,GT23*GT29,GU23*GU29)/GV29</f>
        <v>0.936359209738575</v>
      </c>
      <c r="GW23" s="136">
        <f>SUM(GV23*GV29,GD23*GD29,FK23*FK29,EQ23*EQ29,DS23*DS29,CT23*CT29,BU23*BU29,AV23*AV29,X23*X29)/GW29</f>
        <v>0.5474720259440053</v>
      </c>
    </row>
    <row r="24" spans="1:205" ht="24" customHeight="1">
      <c r="A24" s="3">
        <v>6</v>
      </c>
      <c r="B24" s="252" t="s">
        <v>11</v>
      </c>
      <c r="C24" s="252"/>
      <c r="D24" s="252"/>
      <c r="E24" s="252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3">
        <v>6</v>
      </c>
      <c r="Z24" s="252" t="s">
        <v>11</v>
      </c>
      <c r="AA24" s="252"/>
      <c r="AB24" s="252"/>
      <c r="AC24" s="252"/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38">
        <v>0</v>
      </c>
      <c r="AS24" s="38">
        <v>0</v>
      </c>
      <c r="AT24" s="38">
        <v>0</v>
      </c>
      <c r="AU24" s="38">
        <v>0</v>
      </c>
      <c r="AV24" s="34">
        <f>SUM(AD29*AD24,AE29*AE24,AF29*AF24,AG29*AG24,AH29*AH24,AI29*AI24,AJ29*AJ24,AK29*AK24,AL29*AL24,AM29*AM24,AN29*AN24,AO29*AO24,AP29*AP24,AU24*AU29)/AV29</f>
        <v>0</v>
      </c>
      <c r="AW24" s="3">
        <v>6</v>
      </c>
      <c r="AX24" s="252" t="s">
        <v>11</v>
      </c>
      <c r="AY24" s="252"/>
      <c r="AZ24" s="252"/>
      <c r="BA24" s="252"/>
      <c r="BB24" s="38">
        <v>0</v>
      </c>
      <c r="BC24" s="38">
        <v>0</v>
      </c>
      <c r="BD24" s="38">
        <v>0</v>
      </c>
      <c r="BE24" s="38">
        <v>0</v>
      </c>
      <c r="BF24" s="8">
        <v>0</v>
      </c>
      <c r="BG24" s="38">
        <v>0</v>
      </c>
      <c r="BH24" s="38">
        <v>0</v>
      </c>
      <c r="BI24" s="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">
        <v>6</v>
      </c>
      <c r="BW24" s="252" t="s">
        <v>11</v>
      </c>
      <c r="BX24" s="252"/>
      <c r="BY24" s="252"/>
      <c r="BZ24" s="252"/>
      <c r="CA24" s="8">
        <v>0</v>
      </c>
      <c r="CB24" s="38">
        <v>0</v>
      </c>
      <c r="CC24" s="8">
        <v>0</v>
      </c>
      <c r="CD24" s="8">
        <v>0</v>
      </c>
      <c r="CE24" s="8">
        <v>0</v>
      </c>
      <c r="CF24" s="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38">
        <v>0</v>
      </c>
      <c r="CU24" s="3">
        <v>6</v>
      </c>
      <c r="CV24" s="252" t="s">
        <v>11</v>
      </c>
      <c r="CW24" s="252"/>
      <c r="CX24" s="252"/>
      <c r="CY24" s="252"/>
      <c r="CZ24" s="38">
        <v>0</v>
      </c>
      <c r="DA24" s="38">
        <v>0</v>
      </c>
      <c r="DB24" s="38">
        <v>0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v>0</v>
      </c>
      <c r="DM24" s="38">
        <v>0</v>
      </c>
      <c r="DN24" s="38">
        <v>0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">
        <v>6</v>
      </c>
      <c r="DU24" s="252" t="s">
        <v>11</v>
      </c>
      <c r="DV24" s="252"/>
      <c r="DW24" s="252"/>
      <c r="DX24" s="252"/>
      <c r="DY24" s="38">
        <v>0</v>
      </c>
      <c r="DZ24" s="38">
        <v>0</v>
      </c>
      <c r="EA24" s="38">
        <v>0</v>
      </c>
      <c r="EB24" s="38">
        <v>0</v>
      </c>
      <c r="EC24" s="38">
        <v>0</v>
      </c>
      <c r="ED24" s="38">
        <v>0</v>
      </c>
      <c r="EE24" s="38">
        <v>0</v>
      </c>
      <c r="EF24" s="38">
        <v>0</v>
      </c>
      <c r="EG24" s="38">
        <v>0</v>
      </c>
      <c r="EH24" s="38">
        <v>0</v>
      </c>
      <c r="EI24" s="38">
        <v>0</v>
      </c>
      <c r="EJ24" s="38">
        <v>0</v>
      </c>
      <c r="EK24" s="38">
        <v>0</v>
      </c>
      <c r="EL24" s="38">
        <v>0</v>
      </c>
      <c r="EM24" s="38">
        <v>0</v>
      </c>
      <c r="EN24" s="38">
        <v>0</v>
      </c>
      <c r="EO24" s="38">
        <v>0</v>
      </c>
      <c r="EP24" s="38">
        <v>0</v>
      </c>
      <c r="EQ24" s="38">
        <v>0</v>
      </c>
      <c r="ER24" s="3">
        <v>6</v>
      </c>
      <c r="ES24" s="252" t="s">
        <v>11</v>
      </c>
      <c r="ET24" s="252"/>
      <c r="EU24" s="252"/>
      <c r="EV24" s="252"/>
      <c r="EW24" s="38">
        <v>0</v>
      </c>
      <c r="EX24" s="38">
        <v>0</v>
      </c>
      <c r="EY24" s="38">
        <v>0</v>
      </c>
      <c r="EZ24" s="38">
        <v>0</v>
      </c>
      <c r="FA24" s="38">
        <v>0</v>
      </c>
      <c r="FB24" s="38">
        <v>0</v>
      </c>
      <c r="FC24" s="38">
        <v>0</v>
      </c>
      <c r="FD24" s="38">
        <v>0</v>
      </c>
      <c r="FE24" s="38">
        <v>0</v>
      </c>
      <c r="FF24" s="38">
        <v>0</v>
      </c>
      <c r="FG24" s="38">
        <v>0</v>
      </c>
      <c r="FH24" s="38">
        <v>0</v>
      </c>
      <c r="FI24" s="38">
        <v>0</v>
      </c>
      <c r="FJ24" s="38">
        <v>0</v>
      </c>
      <c r="FK24" s="38">
        <v>0</v>
      </c>
      <c r="FL24" s="3">
        <v>6</v>
      </c>
      <c r="FM24" s="252" t="s">
        <v>11</v>
      </c>
      <c r="FN24" s="252"/>
      <c r="FO24" s="252"/>
      <c r="FP24" s="252"/>
      <c r="FQ24" s="38">
        <v>0</v>
      </c>
      <c r="FR24" s="38">
        <v>0</v>
      </c>
      <c r="FS24" s="38">
        <v>0</v>
      </c>
      <c r="FT24" s="38">
        <v>0</v>
      </c>
      <c r="FU24" s="38">
        <v>0</v>
      </c>
      <c r="FV24" s="38">
        <v>0</v>
      </c>
      <c r="FW24" s="38">
        <v>0</v>
      </c>
      <c r="FX24" s="38">
        <v>0</v>
      </c>
      <c r="FY24" s="38">
        <v>0</v>
      </c>
      <c r="FZ24" s="38">
        <v>0</v>
      </c>
      <c r="GA24" s="38">
        <v>0</v>
      </c>
      <c r="GB24" s="38">
        <v>0</v>
      </c>
      <c r="GC24" s="38">
        <v>0</v>
      </c>
      <c r="GD24" s="38">
        <v>0</v>
      </c>
      <c r="GE24" s="3">
        <v>6</v>
      </c>
      <c r="GF24" s="252" t="s">
        <v>11</v>
      </c>
      <c r="GG24" s="252"/>
      <c r="GH24" s="252"/>
      <c r="GI24" s="252"/>
      <c r="GJ24" s="38">
        <v>0</v>
      </c>
      <c r="GK24" s="38">
        <v>0</v>
      </c>
      <c r="GL24" s="38">
        <v>0</v>
      </c>
      <c r="GM24" s="38">
        <v>0</v>
      </c>
      <c r="GN24" s="38">
        <v>0</v>
      </c>
      <c r="GO24" s="38">
        <v>0</v>
      </c>
      <c r="GP24" s="38">
        <v>0</v>
      </c>
      <c r="GQ24" s="38">
        <v>0</v>
      </c>
      <c r="GR24" s="38">
        <v>0</v>
      </c>
      <c r="GS24" s="68">
        <v>0</v>
      </c>
      <c r="GT24" s="38">
        <v>0</v>
      </c>
      <c r="GU24" s="38">
        <v>0</v>
      </c>
      <c r="GV24" s="38">
        <v>0</v>
      </c>
      <c r="GW24" s="75">
        <v>0</v>
      </c>
    </row>
    <row r="25" spans="1:205" ht="19.5" customHeight="1">
      <c r="A25" s="3">
        <v>7</v>
      </c>
      <c r="B25" s="252" t="s">
        <v>27</v>
      </c>
      <c r="C25" s="252"/>
      <c r="D25" s="252"/>
      <c r="E25" s="252"/>
      <c r="F25" s="8">
        <v>2.35</v>
      </c>
      <c r="G25" s="8">
        <v>2.35</v>
      </c>
      <c r="H25" s="8">
        <v>2.35</v>
      </c>
      <c r="I25" s="8">
        <v>2.35</v>
      </c>
      <c r="J25" s="8">
        <v>2.35</v>
      </c>
      <c r="K25" s="8">
        <v>2.35</v>
      </c>
      <c r="L25" s="8">
        <v>2.35</v>
      </c>
      <c r="M25" s="8">
        <v>2.35</v>
      </c>
      <c r="N25" s="8">
        <v>2.35</v>
      </c>
      <c r="O25" s="8">
        <v>2.35</v>
      </c>
      <c r="P25" s="8">
        <v>2.35</v>
      </c>
      <c r="Q25" s="8">
        <v>2.35</v>
      </c>
      <c r="R25" s="8">
        <v>2.35</v>
      </c>
      <c r="S25" s="8">
        <v>2.35</v>
      </c>
      <c r="T25" s="8">
        <v>2.35</v>
      </c>
      <c r="U25" s="8">
        <v>2.35</v>
      </c>
      <c r="V25" s="8">
        <v>2.35</v>
      </c>
      <c r="W25" s="8">
        <v>2.35</v>
      </c>
      <c r="X25" s="8">
        <v>2.35</v>
      </c>
      <c r="Y25" s="3">
        <v>7</v>
      </c>
      <c r="Z25" s="252" t="s">
        <v>27</v>
      </c>
      <c r="AA25" s="252"/>
      <c r="AB25" s="252"/>
      <c r="AC25" s="252"/>
      <c r="AD25" s="8">
        <v>2.35</v>
      </c>
      <c r="AE25" s="8">
        <v>2.35</v>
      </c>
      <c r="AF25" s="8">
        <v>2.35</v>
      </c>
      <c r="AG25" s="8">
        <v>2.35</v>
      </c>
      <c r="AH25" s="8">
        <v>2.35</v>
      </c>
      <c r="AI25" s="8">
        <v>2.35</v>
      </c>
      <c r="AJ25" s="8">
        <v>2.35</v>
      </c>
      <c r="AK25" s="8">
        <v>2.35</v>
      </c>
      <c r="AL25" s="8">
        <v>2.35</v>
      </c>
      <c r="AM25" s="8">
        <v>2.35</v>
      </c>
      <c r="AN25" s="8">
        <v>2.35</v>
      </c>
      <c r="AO25" s="8">
        <v>2.35</v>
      </c>
      <c r="AP25" s="8">
        <v>2.35</v>
      </c>
      <c r="AQ25" s="8">
        <v>2.35</v>
      </c>
      <c r="AR25" s="15">
        <v>2.35</v>
      </c>
      <c r="AS25" s="15">
        <v>2.35</v>
      </c>
      <c r="AT25" s="15">
        <v>2.35</v>
      </c>
      <c r="AU25" s="15">
        <v>2.35</v>
      </c>
      <c r="AV25" s="15">
        <v>2.35</v>
      </c>
      <c r="AW25" s="3">
        <v>7</v>
      </c>
      <c r="AX25" s="252" t="s">
        <v>27</v>
      </c>
      <c r="AY25" s="252"/>
      <c r="AZ25" s="252"/>
      <c r="BA25" s="252"/>
      <c r="BB25" s="15">
        <v>2.35</v>
      </c>
      <c r="BC25" s="15">
        <v>2.35</v>
      </c>
      <c r="BD25" s="15">
        <v>2.35</v>
      </c>
      <c r="BE25" s="15">
        <v>2.35</v>
      </c>
      <c r="BF25" s="8">
        <v>2.35</v>
      </c>
      <c r="BG25" s="15">
        <v>2.35</v>
      </c>
      <c r="BH25" s="15">
        <v>2.35</v>
      </c>
      <c r="BI25" s="8">
        <v>2.35</v>
      </c>
      <c r="BJ25" s="15">
        <v>2.35</v>
      </c>
      <c r="BK25" s="15">
        <v>2.35</v>
      </c>
      <c r="BL25" s="15">
        <v>2.35</v>
      </c>
      <c r="BM25" s="15">
        <v>2.35</v>
      </c>
      <c r="BN25" s="15">
        <v>2.35</v>
      </c>
      <c r="BO25" s="15">
        <v>2.35</v>
      </c>
      <c r="BP25" s="15">
        <v>2.35</v>
      </c>
      <c r="BQ25" s="15">
        <v>2.35</v>
      </c>
      <c r="BR25" s="15">
        <v>2.35</v>
      </c>
      <c r="BS25" s="15">
        <v>2.35</v>
      </c>
      <c r="BT25" s="15">
        <v>2.35</v>
      </c>
      <c r="BU25" s="15">
        <v>2.35</v>
      </c>
      <c r="BV25" s="3">
        <v>7</v>
      </c>
      <c r="BW25" s="252" t="s">
        <v>27</v>
      </c>
      <c r="BX25" s="252"/>
      <c r="BY25" s="252"/>
      <c r="BZ25" s="252"/>
      <c r="CA25" s="8">
        <v>2.35</v>
      </c>
      <c r="CB25" s="15">
        <v>2.35</v>
      </c>
      <c r="CC25" s="8">
        <v>2.35</v>
      </c>
      <c r="CD25" s="8">
        <v>2.35</v>
      </c>
      <c r="CE25" s="8">
        <v>2.35</v>
      </c>
      <c r="CF25" s="8">
        <v>2.35</v>
      </c>
      <c r="CG25" s="15">
        <v>2.35</v>
      </c>
      <c r="CH25" s="15">
        <v>2.35</v>
      </c>
      <c r="CI25" s="15">
        <v>2.35</v>
      </c>
      <c r="CJ25" s="15">
        <v>2.35</v>
      </c>
      <c r="CK25" s="15">
        <v>2.35</v>
      </c>
      <c r="CL25" s="15">
        <v>2.35</v>
      </c>
      <c r="CM25" s="15">
        <v>2.35</v>
      </c>
      <c r="CN25" s="15">
        <v>2.35</v>
      </c>
      <c r="CO25" s="15">
        <v>2.35</v>
      </c>
      <c r="CP25" s="15">
        <v>2.35</v>
      </c>
      <c r="CQ25" s="15">
        <v>2.35</v>
      </c>
      <c r="CR25" s="15">
        <v>2.35</v>
      </c>
      <c r="CS25" s="15">
        <v>2.35</v>
      </c>
      <c r="CT25" s="15">
        <v>2.35</v>
      </c>
      <c r="CU25" s="3">
        <v>7</v>
      </c>
      <c r="CV25" s="252" t="s">
        <v>27</v>
      </c>
      <c r="CW25" s="252"/>
      <c r="CX25" s="252"/>
      <c r="CY25" s="252"/>
      <c r="CZ25" s="15">
        <v>2.35</v>
      </c>
      <c r="DA25" s="15">
        <v>2.35</v>
      </c>
      <c r="DB25" s="15">
        <v>2.35</v>
      </c>
      <c r="DC25" s="15">
        <v>2.35</v>
      </c>
      <c r="DD25" s="15">
        <v>2.35</v>
      </c>
      <c r="DE25" s="15">
        <v>2.35</v>
      </c>
      <c r="DF25" s="15">
        <v>2.35</v>
      </c>
      <c r="DG25" s="15">
        <v>2.35</v>
      </c>
      <c r="DH25" s="15">
        <v>2.35</v>
      </c>
      <c r="DI25" s="15">
        <v>2.35</v>
      </c>
      <c r="DJ25" s="15">
        <v>2.35</v>
      </c>
      <c r="DK25" s="15">
        <v>2.35</v>
      </c>
      <c r="DL25" s="15">
        <v>2.35</v>
      </c>
      <c r="DM25" s="15">
        <v>2.35</v>
      </c>
      <c r="DN25" s="15">
        <v>2.35</v>
      </c>
      <c r="DO25" s="15">
        <v>2.35</v>
      </c>
      <c r="DP25" s="15">
        <v>2.35</v>
      </c>
      <c r="DQ25" s="15">
        <v>2.35</v>
      </c>
      <c r="DR25" s="15">
        <v>2.35</v>
      </c>
      <c r="DS25" s="15">
        <v>2.35</v>
      </c>
      <c r="DT25" s="3">
        <v>7</v>
      </c>
      <c r="DU25" s="252" t="s">
        <v>27</v>
      </c>
      <c r="DV25" s="252"/>
      <c r="DW25" s="252"/>
      <c r="DX25" s="252"/>
      <c r="DY25" s="15">
        <v>2.35</v>
      </c>
      <c r="DZ25" s="15">
        <v>2.35</v>
      </c>
      <c r="EA25" s="15">
        <v>2.35</v>
      </c>
      <c r="EB25" s="15">
        <v>2.35</v>
      </c>
      <c r="EC25" s="15">
        <v>2.35</v>
      </c>
      <c r="ED25" s="15">
        <v>2.35</v>
      </c>
      <c r="EE25" s="15">
        <v>2.35</v>
      </c>
      <c r="EF25" s="15">
        <v>2.35</v>
      </c>
      <c r="EG25" s="15">
        <v>2.35</v>
      </c>
      <c r="EH25" s="15">
        <v>2.35</v>
      </c>
      <c r="EI25" s="15">
        <v>2.35</v>
      </c>
      <c r="EJ25" s="15">
        <v>2.35</v>
      </c>
      <c r="EK25" s="15">
        <v>2.35</v>
      </c>
      <c r="EL25" s="15">
        <v>2.35</v>
      </c>
      <c r="EM25" s="15">
        <v>2.35</v>
      </c>
      <c r="EN25" s="15">
        <v>2.35</v>
      </c>
      <c r="EO25" s="15">
        <v>2.35</v>
      </c>
      <c r="EP25" s="15">
        <v>2.35</v>
      </c>
      <c r="EQ25" s="15">
        <v>2.35</v>
      </c>
      <c r="ER25" s="3">
        <v>7</v>
      </c>
      <c r="ES25" s="252" t="s">
        <v>27</v>
      </c>
      <c r="ET25" s="252"/>
      <c r="EU25" s="252"/>
      <c r="EV25" s="252"/>
      <c r="EW25" s="15">
        <v>2.35</v>
      </c>
      <c r="EX25" s="15">
        <v>2.35</v>
      </c>
      <c r="EY25" s="15">
        <v>2.35</v>
      </c>
      <c r="EZ25" s="15">
        <v>2.35</v>
      </c>
      <c r="FA25" s="15">
        <v>2.35</v>
      </c>
      <c r="FB25" s="15">
        <v>2.35</v>
      </c>
      <c r="FC25" s="15">
        <v>2.35</v>
      </c>
      <c r="FD25" s="15">
        <v>2.35</v>
      </c>
      <c r="FE25" s="15">
        <v>2.35</v>
      </c>
      <c r="FF25" s="15">
        <v>2.35</v>
      </c>
      <c r="FG25" s="15">
        <v>2.35</v>
      </c>
      <c r="FH25" s="15">
        <v>2.35</v>
      </c>
      <c r="FI25" s="15">
        <v>2.35</v>
      </c>
      <c r="FJ25" s="15">
        <v>2.35</v>
      </c>
      <c r="FK25" s="15">
        <v>2.35</v>
      </c>
      <c r="FL25" s="3">
        <v>7</v>
      </c>
      <c r="FM25" s="252" t="s">
        <v>27</v>
      </c>
      <c r="FN25" s="252"/>
      <c r="FO25" s="252"/>
      <c r="FP25" s="252"/>
      <c r="FQ25" s="15">
        <v>2.35</v>
      </c>
      <c r="FR25" s="15">
        <v>2.35</v>
      </c>
      <c r="FS25" s="15">
        <v>2.35</v>
      </c>
      <c r="FT25" s="15">
        <v>2.35</v>
      </c>
      <c r="FU25" s="15">
        <v>2.35</v>
      </c>
      <c r="FV25" s="15">
        <v>2.35</v>
      </c>
      <c r="FW25" s="15">
        <v>2.35</v>
      </c>
      <c r="FX25" s="15">
        <v>2.35</v>
      </c>
      <c r="FY25" s="15">
        <v>2.35</v>
      </c>
      <c r="FZ25" s="15">
        <v>2.35</v>
      </c>
      <c r="GA25" s="15">
        <v>2.35</v>
      </c>
      <c r="GB25" s="15">
        <v>2.35</v>
      </c>
      <c r="GC25" s="15">
        <v>2.35</v>
      </c>
      <c r="GD25" s="15">
        <v>2.35</v>
      </c>
      <c r="GE25" s="3">
        <v>7</v>
      </c>
      <c r="GF25" s="252" t="s">
        <v>27</v>
      </c>
      <c r="GG25" s="252"/>
      <c r="GH25" s="252"/>
      <c r="GI25" s="252"/>
      <c r="GJ25" s="15">
        <v>2.35</v>
      </c>
      <c r="GK25" s="15">
        <v>2.35</v>
      </c>
      <c r="GL25" s="15">
        <v>2.35</v>
      </c>
      <c r="GM25" s="15">
        <v>2.35</v>
      </c>
      <c r="GN25" s="15">
        <v>2.35</v>
      </c>
      <c r="GO25" s="15">
        <v>2.35</v>
      </c>
      <c r="GP25" s="15">
        <v>2.35</v>
      </c>
      <c r="GQ25" s="15">
        <v>2.35</v>
      </c>
      <c r="GR25" s="15">
        <v>2.35</v>
      </c>
      <c r="GS25" s="60">
        <v>2.35</v>
      </c>
      <c r="GT25" s="15">
        <v>2.35</v>
      </c>
      <c r="GU25" s="15">
        <v>2.35</v>
      </c>
      <c r="GV25" s="15">
        <v>2.35</v>
      </c>
      <c r="GW25" s="75">
        <v>2.35</v>
      </c>
    </row>
    <row r="26" spans="1:205" ht="36.75" customHeight="1">
      <c r="A26" s="3">
        <v>8</v>
      </c>
      <c r="B26" s="252" t="s">
        <v>12</v>
      </c>
      <c r="C26" s="252"/>
      <c r="D26" s="252"/>
      <c r="E26" s="252"/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3">
        <v>8</v>
      </c>
      <c r="Z26" s="252" t="s">
        <v>12</v>
      </c>
      <c r="AA26" s="252"/>
      <c r="AB26" s="252"/>
      <c r="AC26" s="252"/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3">
        <v>8</v>
      </c>
      <c r="AX26" s="252" t="s">
        <v>12</v>
      </c>
      <c r="AY26" s="252"/>
      <c r="AZ26" s="252"/>
      <c r="BA26" s="252"/>
      <c r="BB26" s="15">
        <v>0</v>
      </c>
      <c r="BC26" s="15">
        <v>0</v>
      </c>
      <c r="BD26" s="15">
        <v>0</v>
      </c>
      <c r="BE26" s="15">
        <v>0</v>
      </c>
      <c r="BF26" s="8">
        <v>0</v>
      </c>
      <c r="BG26" s="15">
        <v>0</v>
      </c>
      <c r="BH26" s="15">
        <v>0</v>
      </c>
      <c r="BI26" s="8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3">
        <v>8</v>
      </c>
      <c r="BW26" s="252" t="s">
        <v>12</v>
      </c>
      <c r="BX26" s="252"/>
      <c r="BY26" s="252"/>
      <c r="BZ26" s="252"/>
      <c r="CA26" s="8">
        <v>0</v>
      </c>
      <c r="CB26" s="15">
        <v>0</v>
      </c>
      <c r="CC26" s="8">
        <v>0</v>
      </c>
      <c r="CD26" s="8">
        <v>0</v>
      </c>
      <c r="CE26" s="8">
        <v>0</v>
      </c>
      <c r="CF26" s="8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3">
        <v>8</v>
      </c>
      <c r="CV26" s="252" t="s">
        <v>12</v>
      </c>
      <c r="CW26" s="252"/>
      <c r="CX26" s="252"/>
      <c r="CY26" s="252"/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5">
        <v>0</v>
      </c>
      <c r="DG26" s="15">
        <v>0</v>
      </c>
      <c r="DH26" s="15">
        <v>0</v>
      </c>
      <c r="DI26" s="15">
        <v>0</v>
      </c>
      <c r="DJ26" s="15">
        <v>0</v>
      </c>
      <c r="DK26" s="15">
        <v>0</v>
      </c>
      <c r="DL26" s="15">
        <v>0</v>
      </c>
      <c r="DM26" s="15">
        <v>0</v>
      </c>
      <c r="DN26" s="15">
        <v>0</v>
      </c>
      <c r="DO26" s="15">
        <v>0</v>
      </c>
      <c r="DP26" s="15">
        <v>0</v>
      </c>
      <c r="DQ26" s="15">
        <v>0</v>
      </c>
      <c r="DR26" s="15">
        <v>0</v>
      </c>
      <c r="DS26" s="15">
        <v>0</v>
      </c>
      <c r="DT26" s="3">
        <v>8</v>
      </c>
      <c r="DU26" s="252" t="s">
        <v>12</v>
      </c>
      <c r="DV26" s="252"/>
      <c r="DW26" s="252"/>
      <c r="DX26" s="252"/>
      <c r="DY26" s="15">
        <v>0</v>
      </c>
      <c r="DZ26" s="15">
        <v>0</v>
      </c>
      <c r="EA26" s="15">
        <v>0</v>
      </c>
      <c r="EB26" s="15">
        <v>0</v>
      </c>
      <c r="EC26" s="15">
        <v>0</v>
      </c>
      <c r="ED26" s="15">
        <v>0</v>
      </c>
      <c r="EE26" s="15">
        <v>0</v>
      </c>
      <c r="EF26" s="15">
        <v>0</v>
      </c>
      <c r="EG26" s="15">
        <v>0</v>
      </c>
      <c r="EH26" s="15">
        <v>0</v>
      </c>
      <c r="EI26" s="15">
        <v>0</v>
      </c>
      <c r="EJ26" s="15">
        <v>0</v>
      </c>
      <c r="EK26" s="15">
        <v>0</v>
      </c>
      <c r="EL26" s="15">
        <v>0</v>
      </c>
      <c r="EM26" s="15">
        <v>0</v>
      </c>
      <c r="EN26" s="15">
        <v>0</v>
      </c>
      <c r="EO26" s="15">
        <v>0</v>
      </c>
      <c r="EP26" s="15">
        <v>0</v>
      </c>
      <c r="EQ26" s="15">
        <v>0</v>
      </c>
      <c r="ER26" s="3">
        <v>8</v>
      </c>
      <c r="ES26" s="252" t="s">
        <v>12</v>
      </c>
      <c r="ET26" s="252"/>
      <c r="EU26" s="252"/>
      <c r="EV26" s="252"/>
      <c r="EW26" s="15">
        <v>0</v>
      </c>
      <c r="EX26" s="15">
        <v>0</v>
      </c>
      <c r="EY26" s="15">
        <v>0</v>
      </c>
      <c r="EZ26" s="15">
        <v>0</v>
      </c>
      <c r="FA26" s="15">
        <v>0</v>
      </c>
      <c r="FB26" s="15">
        <v>0</v>
      </c>
      <c r="FC26" s="15">
        <v>0</v>
      </c>
      <c r="FD26" s="15">
        <v>0</v>
      </c>
      <c r="FE26" s="15">
        <v>0</v>
      </c>
      <c r="FF26" s="15">
        <v>0</v>
      </c>
      <c r="FG26" s="15">
        <f>SUM(GU26)</f>
        <v>0</v>
      </c>
      <c r="FH26" s="15">
        <f>SUM(GW26)</f>
        <v>0</v>
      </c>
      <c r="FI26" s="15">
        <v>0</v>
      </c>
      <c r="FJ26" s="15">
        <v>0</v>
      </c>
      <c r="FK26" s="15">
        <v>0</v>
      </c>
      <c r="FL26" s="3">
        <v>8</v>
      </c>
      <c r="FM26" s="252" t="s">
        <v>12</v>
      </c>
      <c r="FN26" s="252"/>
      <c r="FO26" s="252"/>
      <c r="FP26" s="252"/>
      <c r="FQ26" s="15">
        <f aca="true" t="shared" si="24" ref="FQ26:GD26">SUM(GX26)</f>
        <v>0</v>
      </c>
      <c r="FR26" s="15">
        <f t="shared" si="24"/>
        <v>0</v>
      </c>
      <c r="FS26" s="15">
        <f t="shared" si="24"/>
        <v>0</v>
      </c>
      <c r="FT26" s="15">
        <f t="shared" si="24"/>
        <v>0</v>
      </c>
      <c r="FU26" s="15">
        <f t="shared" si="24"/>
        <v>0</v>
      </c>
      <c r="FV26" s="15">
        <f t="shared" si="24"/>
        <v>0</v>
      </c>
      <c r="FW26" s="15">
        <f t="shared" si="24"/>
        <v>0</v>
      </c>
      <c r="FX26" s="15">
        <f t="shared" si="24"/>
        <v>0</v>
      </c>
      <c r="FY26" s="15">
        <f t="shared" si="24"/>
        <v>0</v>
      </c>
      <c r="FZ26" s="15">
        <f t="shared" si="24"/>
        <v>0</v>
      </c>
      <c r="GA26" s="15">
        <f t="shared" si="24"/>
        <v>0</v>
      </c>
      <c r="GB26" s="15">
        <f t="shared" si="24"/>
        <v>0</v>
      </c>
      <c r="GC26" s="15">
        <f t="shared" si="24"/>
        <v>0</v>
      </c>
      <c r="GD26" s="15">
        <f t="shared" si="24"/>
        <v>0</v>
      </c>
      <c r="GE26" s="3">
        <v>8</v>
      </c>
      <c r="GF26" s="252" t="s">
        <v>12</v>
      </c>
      <c r="GG26" s="252"/>
      <c r="GH26" s="252"/>
      <c r="GI26" s="252"/>
      <c r="GJ26" s="15">
        <f aca="true" t="shared" si="25" ref="GJ26:GP26">SUM(HK26)</f>
        <v>0</v>
      </c>
      <c r="GK26" s="15">
        <f t="shared" si="25"/>
        <v>0</v>
      </c>
      <c r="GL26" s="15">
        <f t="shared" si="25"/>
        <v>0</v>
      </c>
      <c r="GM26" s="15">
        <f t="shared" si="25"/>
        <v>0</v>
      </c>
      <c r="GN26" s="15">
        <f t="shared" si="25"/>
        <v>0</v>
      </c>
      <c r="GO26" s="15">
        <f t="shared" si="25"/>
        <v>0</v>
      </c>
      <c r="GP26" s="15">
        <f t="shared" si="25"/>
        <v>0</v>
      </c>
      <c r="GQ26" s="15">
        <v>0</v>
      </c>
      <c r="GR26" s="15">
        <v>0</v>
      </c>
      <c r="GS26" s="15">
        <v>0</v>
      </c>
      <c r="GT26" s="15">
        <v>0</v>
      </c>
      <c r="GU26" s="15">
        <f>SUM(HL26)</f>
        <v>0</v>
      </c>
      <c r="GV26" s="15">
        <f>SUM(HM26)</f>
        <v>0</v>
      </c>
      <c r="GW26" s="75">
        <v>0</v>
      </c>
    </row>
    <row r="27" spans="1:205" ht="15" customHeight="1">
      <c r="A27" s="3">
        <v>9</v>
      </c>
      <c r="B27" s="265" t="s">
        <v>142</v>
      </c>
      <c r="C27" s="266"/>
      <c r="D27" s="266"/>
      <c r="E27" s="26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3">
        <v>9</v>
      </c>
      <c r="Z27" s="265" t="s">
        <v>142</v>
      </c>
      <c r="AA27" s="266"/>
      <c r="AB27" s="266"/>
      <c r="AC27" s="267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5"/>
      <c r="AS27" s="15"/>
      <c r="AT27" s="15"/>
      <c r="AU27" s="15"/>
      <c r="AV27" s="15"/>
      <c r="AW27" s="3">
        <v>9</v>
      </c>
      <c r="AX27" s="265" t="s">
        <v>142</v>
      </c>
      <c r="AY27" s="266"/>
      <c r="AZ27" s="266"/>
      <c r="BA27" s="267"/>
      <c r="BB27" s="15"/>
      <c r="BC27" s="15"/>
      <c r="BD27" s="15"/>
      <c r="BE27" s="15"/>
      <c r="BF27" s="10"/>
      <c r="BG27" s="15"/>
      <c r="BH27" s="15"/>
      <c r="BI27" s="10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3">
        <v>9</v>
      </c>
      <c r="BW27" s="265" t="s">
        <v>142</v>
      </c>
      <c r="BX27" s="266"/>
      <c r="BY27" s="266"/>
      <c r="BZ27" s="267"/>
      <c r="CA27" s="10"/>
      <c r="CB27" s="15"/>
      <c r="CC27" s="10"/>
      <c r="CD27" s="10"/>
      <c r="CE27" s="10"/>
      <c r="CF27" s="10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3">
        <v>9</v>
      </c>
      <c r="CV27" s="265" t="s">
        <v>142</v>
      </c>
      <c r="CW27" s="266"/>
      <c r="CX27" s="266"/>
      <c r="CY27" s="267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3">
        <v>9</v>
      </c>
      <c r="DU27" s="265" t="s">
        <v>142</v>
      </c>
      <c r="DV27" s="266"/>
      <c r="DW27" s="266"/>
      <c r="DX27" s="267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3">
        <v>9</v>
      </c>
      <c r="ES27" s="265" t="s">
        <v>142</v>
      </c>
      <c r="ET27" s="266"/>
      <c r="EU27" s="266"/>
      <c r="EV27" s="267"/>
      <c r="EW27" s="15"/>
      <c r="EX27" s="15"/>
      <c r="EY27" s="15"/>
      <c r="EZ27" s="15"/>
      <c r="FA27" s="15"/>
      <c r="FB27" s="15"/>
      <c r="FC27" s="15"/>
      <c r="FD27" s="15"/>
      <c r="FE27" s="15"/>
      <c r="FF27" s="15">
        <v>0</v>
      </c>
      <c r="FG27" s="15"/>
      <c r="FH27" s="15"/>
      <c r="FI27" s="15"/>
      <c r="FJ27" s="15"/>
      <c r="FK27" s="15"/>
      <c r="FL27" s="3">
        <v>9</v>
      </c>
      <c r="FM27" s="265" t="s">
        <v>142</v>
      </c>
      <c r="FN27" s="266"/>
      <c r="FO27" s="266"/>
      <c r="FP27" s="267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3">
        <v>9</v>
      </c>
      <c r="GF27" s="265" t="s">
        <v>142</v>
      </c>
      <c r="GG27" s="266"/>
      <c r="GH27" s="266"/>
      <c r="GI27" s="267"/>
      <c r="GJ27" s="15"/>
      <c r="GK27" s="15"/>
      <c r="GL27" s="15"/>
      <c r="GM27" s="15"/>
      <c r="GN27" s="15"/>
      <c r="GO27" s="15"/>
      <c r="GP27" s="15"/>
      <c r="GQ27" s="15"/>
      <c r="GR27" s="15"/>
      <c r="GS27" s="60"/>
      <c r="GT27" s="15"/>
      <c r="GU27" s="15"/>
      <c r="GV27" s="15"/>
      <c r="GW27" s="10"/>
    </row>
    <row r="28" spans="1:205" ht="12.75" customHeight="1">
      <c r="A28" s="10"/>
      <c r="B28" s="268" t="s">
        <v>39</v>
      </c>
      <c r="C28" s="268"/>
      <c r="D28" s="268"/>
      <c r="E28" s="268"/>
      <c r="F28" s="17">
        <f aca="true" t="shared" si="26" ref="F28:S28">SUM(F26,F25,F24,F23,F17,F16,F15,F8)</f>
        <v>8.05</v>
      </c>
      <c r="G28" s="17">
        <f t="shared" si="26"/>
        <v>8.05</v>
      </c>
      <c r="H28" s="17">
        <f t="shared" si="26"/>
        <v>8.05</v>
      </c>
      <c r="I28" s="17">
        <f t="shared" si="26"/>
        <v>9.26</v>
      </c>
      <c r="J28" s="17">
        <f t="shared" si="26"/>
        <v>9.35</v>
      </c>
      <c r="K28" s="17">
        <f t="shared" si="26"/>
        <v>9.35</v>
      </c>
      <c r="L28" s="17">
        <f t="shared" si="26"/>
        <v>9.35</v>
      </c>
      <c r="M28" s="17">
        <f t="shared" si="26"/>
        <v>5.1899999999999995</v>
      </c>
      <c r="N28" s="17">
        <f t="shared" si="26"/>
        <v>8.05</v>
      </c>
      <c r="O28" s="17">
        <f t="shared" si="26"/>
        <v>8.05</v>
      </c>
      <c r="P28" s="17">
        <f t="shared" si="26"/>
        <v>6.49</v>
      </c>
      <c r="Q28" s="17">
        <f t="shared" si="26"/>
        <v>8.05</v>
      </c>
      <c r="R28" s="17">
        <f t="shared" si="26"/>
        <v>8.329999999999998</v>
      </c>
      <c r="S28" s="17">
        <f t="shared" si="26"/>
        <v>8.20494433529797</v>
      </c>
      <c r="T28" s="17">
        <f aca="true" t="shared" si="27" ref="T28:AO28">SUM(T26,T25,T24,T23,T17,T16,T15,T8)</f>
        <v>12.510000000000002</v>
      </c>
      <c r="U28" s="17">
        <f t="shared" si="27"/>
        <v>12.510000000000002</v>
      </c>
      <c r="V28" s="17">
        <f t="shared" si="27"/>
        <v>12.510000000000002</v>
      </c>
      <c r="W28" s="17">
        <f t="shared" si="27"/>
        <v>12.510000000000002</v>
      </c>
      <c r="X28" s="17">
        <f>SUM(X26,X25,X24,X23,X17,X16,X15,X8)</f>
        <v>9.28223223146805</v>
      </c>
      <c r="Y28" s="10"/>
      <c r="Z28" s="268" t="s">
        <v>39</v>
      </c>
      <c r="AA28" s="268"/>
      <c r="AB28" s="268"/>
      <c r="AC28" s="268"/>
      <c r="AD28" s="17">
        <f t="shared" si="27"/>
        <v>12.510000000000002</v>
      </c>
      <c r="AE28" s="17">
        <f t="shared" si="27"/>
        <v>12.510000000000002</v>
      </c>
      <c r="AF28" s="17">
        <f t="shared" si="27"/>
        <v>12.510000000000002</v>
      </c>
      <c r="AG28" s="17">
        <f t="shared" si="27"/>
        <v>12.510000000000002</v>
      </c>
      <c r="AH28" s="17">
        <f t="shared" si="27"/>
        <v>12.510000000000002</v>
      </c>
      <c r="AI28" s="17">
        <f t="shared" si="27"/>
        <v>12.510000000000002</v>
      </c>
      <c r="AJ28" s="17">
        <f t="shared" si="27"/>
        <v>12.510000000000002</v>
      </c>
      <c r="AK28" s="17">
        <f t="shared" si="27"/>
        <v>12.510000000000002</v>
      </c>
      <c r="AL28" s="17">
        <f t="shared" si="27"/>
        <v>12.510000000000002</v>
      </c>
      <c r="AM28" s="17">
        <f t="shared" si="27"/>
        <v>12.510000000000002</v>
      </c>
      <c r="AN28" s="17">
        <f t="shared" si="27"/>
        <v>12.510000000000002</v>
      </c>
      <c r="AO28" s="17">
        <f t="shared" si="27"/>
        <v>12.510000000000002</v>
      </c>
      <c r="AP28" s="17">
        <f aca="true" t="shared" si="28" ref="AP28:BF28">SUM(AP26,AP25,AP24,AP23,AP17,AP16,AP15,AP8)</f>
        <v>12.510000000000002</v>
      </c>
      <c r="AQ28" s="17">
        <f t="shared" si="28"/>
        <v>12.510000000000002</v>
      </c>
      <c r="AR28" s="17">
        <f t="shared" si="28"/>
        <v>13.09</v>
      </c>
      <c r="AS28" s="17">
        <f>SUM(AS26,AS25,AS24,AS23,AS17,AS16,AS15,AS8)</f>
        <v>8.329999999999998</v>
      </c>
      <c r="AT28" s="17">
        <f>SUM(AT26,AT25,AT24,AT23,AT17,AT16,AT15,AT8)</f>
        <v>6.119999999999999</v>
      </c>
      <c r="AU28" s="17">
        <f>SUM(AU26,AU25,AU24,AU23,AU17,AU16,AU15,AU8)</f>
        <v>10.98208073612348</v>
      </c>
      <c r="AV28" s="17">
        <f>SUM(AV26,AV25,AV24,AV23,AV17,AV16,AV15,AV8)</f>
        <v>11.996604498080089</v>
      </c>
      <c r="AW28" s="10"/>
      <c r="AX28" s="268" t="s">
        <v>39</v>
      </c>
      <c r="AY28" s="268"/>
      <c r="AZ28" s="268"/>
      <c r="BA28" s="268"/>
      <c r="BB28" s="17">
        <f t="shared" si="28"/>
        <v>11.520000000000001</v>
      </c>
      <c r="BC28" s="17">
        <f t="shared" si="28"/>
        <v>11.520000000000001</v>
      </c>
      <c r="BD28" s="17">
        <f t="shared" si="28"/>
        <v>11.520000000000001</v>
      </c>
      <c r="BE28" s="17">
        <f t="shared" si="28"/>
        <v>11.520000000000001</v>
      </c>
      <c r="BF28" s="17">
        <f t="shared" si="28"/>
        <v>8.05</v>
      </c>
      <c r="BG28" s="17">
        <f aca="true" t="shared" si="29" ref="BG28:BL28">SUM(BG26,BG25,BG24,BG23,BG17,BG16,BG15,BG8)</f>
        <v>11.440000000000001</v>
      </c>
      <c r="BH28" s="17">
        <f t="shared" si="29"/>
        <v>7.72</v>
      </c>
      <c r="BI28" s="17">
        <f t="shared" si="29"/>
        <v>8.05</v>
      </c>
      <c r="BJ28" s="17">
        <f t="shared" si="29"/>
        <v>8.5</v>
      </c>
      <c r="BK28" s="17">
        <f t="shared" si="29"/>
        <v>8.293459486918973</v>
      </c>
      <c r="BL28" s="17">
        <f t="shared" si="29"/>
        <v>10.08</v>
      </c>
      <c r="BM28" s="17">
        <f aca="true" t="shared" si="30" ref="BM28:CA28">SUM(BM26,BM25,BM24,BM23,BM17,BM16,BM15,BM8)</f>
        <v>10.08</v>
      </c>
      <c r="BN28" s="17">
        <f t="shared" si="30"/>
        <v>10.08</v>
      </c>
      <c r="BO28" s="17">
        <f t="shared" si="30"/>
        <v>10.08</v>
      </c>
      <c r="BP28" s="17">
        <f t="shared" si="30"/>
        <v>10.08</v>
      </c>
      <c r="BQ28" s="17">
        <f t="shared" si="30"/>
        <v>10.08</v>
      </c>
      <c r="BR28" s="17">
        <f t="shared" si="30"/>
        <v>10.08</v>
      </c>
      <c r="BS28" s="17">
        <f t="shared" si="30"/>
        <v>10.08</v>
      </c>
      <c r="BT28" s="17">
        <f t="shared" si="30"/>
        <v>10.08</v>
      </c>
      <c r="BU28" s="17">
        <f>SUM(BU26,BU25,BU24,BU23,BU17,BU16,BU15,BU8)</f>
        <v>10.140515050167224</v>
      </c>
      <c r="BV28" s="10"/>
      <c r="BW28" s="268" t="s">
        <v>39</v>
      </c>
      <c r="BX28" s="268"/>
      <c r="BY28" s="268"/>
      <c r="BZ28" s="268"/>
      <c r="CA28" s="17">
        <f t="shared" si="30"/>
        <v>8.05</v>
      </c>
      <c r="CB28" s="17">
        <f aca="true" t="shared" si="31" ref="CB28:DA28">SUM(CB26,CB25,CB24,CB23,CB17,CB16,CB15,CB8)</f>
        <v>11.65</v>
      </c>
      <c r="CC28" s="17">
        <f t="shared" si="31"/>
        <v>8.05</v>
      </c>
      <c r="CD28" s="17">
        <f t="shared" si="31"/>
        <v>8.05</v>
      </c>
      <c r="CE28" s="17">
        <f t="shared" si="31"/>
        <v>8.05</v>
      </c>
      <c r="CF28" s="17">
        <f t="shared" si="31"/>
        <v>8.05</v>
      </c>
      <c r="CG28" s="17">
        <f t="shared" si="31"/>
        <v>11.440000000000001</v>
      </c>
      <c r="CH28" s="17">
        <f>SUM(CH26,CH25,CH24,CH23,CH17,CH16,CH15,CH8)</f>
        <v>11.28</v>
      </c>
      <c r="CI28" s="17">
        <f>SUM(CI26,CI25,CI24,CI23,CI17,CI16,CI15,CI8)</f>
        <v>11.28</v>
      </c>
      <c r="CJ28" s="17">
        <f t="shared" si="31"/>
        <v>11.520000000000001</v>
      </c>
      <c r="CK28" s="17">
        <f t="shared" si="31"/>
        <v>11.28</v>
      </c>
      <c r="CL28" s="17">
        <f t="shared" si="31"/>
        <v>11.520000000000001</v>
      </c>
      <c r="CM28" s="17">
        <f t="shared" si="31"/>
        <v>11.394616024816523</v>
      </c>
      <c r="CN28" s="17">
        <f>SUM(CN26,CN25,CN24,CN23,CN17,CN16,CN15,CN8)</f>
        <v>7.489999999999999</v>
      </c>
      <c r="CO28" s="17">
        <f t="shared" si="31"/>
        <v>11.440000000000001</v>
      </c>
      <c r="CP28" s="17">
        <f t="shared" si="31"/>
        <v>11.440000000000001</v>
      </c>
      <c r="CQ28" s="17">
        <f t="shared" si="31"/>
        <v>11.440000000000001</v>
      </c>
      <c r="CR28" s="17">
        <f t="shared" si="31"/>
        <v>11.440000000000001</v>
      </c>
      <c r="CS28" s="17">
        <f t="shared" si="31"/>
        <v>10.53799315068493</v>
      </c>
      <c r="CT28" s="17">
        <f>SUM(CT26,CT25,CT24,CT23,CT17,CT16,CT15,CT8)</f>
        <v>11.00473046210237</v>
      </c>
      <c r="CU28" s="10"/>
      <c r="CV28" s="268" t="s">
        <v>39</v>
      </c>
      <c r="CW28" s="268"/>
      <c r="CX28" s="268"/>
      <c r="CY28" s="268"/>
      <c r="CZ28" s="17">
        <f t="shared" si="31"/>
        <v>5.84</v>
      </c>
      <c r="DA28" s="17">
        <f t="shared" si="31"/>
        <v>10.08</v>
      </c>
      <c r="DB28" s="17">
        <f>SUM(DB26,DB25,DB24,DB23,DB17,DB16,DB15,DB8)</f>
        <v>6.49</v>
      </c>
      <c r="DC28" s="17">
        <f>SUM(DC26,DC25,DC24,DC23,DC17,DC16,DC15,DC8)</f>
        <v>9.35</v>
      </c>
      <c r="DD28" s="17">
        <f aca="true" t="shared" si="32" ref="DD28:DI28">SUM(DD26,DD25,DD24,DD23,DD17,DD16,DD15,DD8)</f>
        <v>6.77</v>
      </c>
      <c r="DE28" s="17">
        <f t="shared" si="32"/>
        <v>9.35</v>
      </c>
      <c r="DF28" s="17">
        <f t="shared" si="32"/>
        <v>6.49</v>
      </c>
      <c r="DG28" s="17">
        <f>SUM(DG26,DG25,DG24,DG23,DG17,DG16,DG15,DG8)</f>
        <v>6.49</v>
      </c>
      <c r="DH28" s="17">
        <f t="shared" si="32"/>
        <v>11.290000000000001</v>
      </c>
      <c r="DI28" s="17">
        <f t="shared" si="32"/>
        <v>6.49</v>
      </c>
      <c r="DJ28" s="17">
        <f aca="true" t="shared" si="33" ref="DJ28:EA28">SUM(DJ26,DJ25,DJ24,DJ23,DJ17,DJ16,DJ15,DJ8)</f>
        <v>7.775677676537585</v>
      </c>
      <c r="DK28" s="17">
        <f t="shared" si="33"/>
        <v>9.629999999999999</v>
      </c>
      <c r="DL28" s="17">
        <f t="shared" si="33"/>
        <v>6.49</v>
      </c>
      <c r="DM28" s="17">
        <f t="shared" si="33"/>
        <v>10.08</v>
      </c>
      <c r="DN28" s="17">
        <f t="shared" si="33"/>
        <v>9.52</v>
      </c>
      <c r="DO28" s="17">
        <f t="shared" si="33"/>
        <v>5.119999999999999</v>
      </c>
      <c r="DP28" s="17">
        <f t="shared" si="33"/>
        <v>11.31</v>
      </c>
      <c r="DQ28" s="17">
        <f t="shared" si="33"/>
        <v>11.31</v>
      </c>
      <c r="DR28" s="17">
        <f>SUM(DR26,DR25,DR24,DR23,DR17,DR16,DR15,DR8)</f>
        <v>9.609999495611824</v>
      </c>
      <c r="DS28" s="17">
        <f>SUM(DS26,DS25,DS24,DS23,DS17,DS16,DS15,DS8)</f>
        <v>9.132307242090995</v>
      </c>
      <c r="DT28" s="10"/>
      <c r="DU28" s="268" t="s">
        <v>39</v>
      </c>
      <c r="DV28" s="268"/>
      <c r="DW28" s="268"/>
      <c r="DX28" s="268"/>
      <c r="DY28" s="17">
        <f t="shared" si="33"/>
        <v>11.31</v>
      </c>
      <c r="DZ28" s="17">
        <f t="shared" si="33"/>
        <v>11.31</v>
      </c>
      <c r="EA28" s="17">
        <f t="shared" si="33"/>
        <v>9.629999999999999</v>
      </c>
      <c r="EB28" s="17">
        <f aca="true" t="shared" si="34" ref="EB28:EX28">SUM(EB26,EB25,EB24,EB23,EB17,EB16,EB15,EB8)</f>
        <v>9.629999999999999</v>
      </c>
      <c r="EC28" s="17">
        <f t="shared" si="34"/>
        <v>9.629999999999999</v>
      </c>
      <c r="ED28" s="17">
        <f t="shared" si="34"/>
        <v>9.629999999999999</v>
      </c>
      <c r="EE28" s="17">
        <f t="shared" si="34"/>
        <v>9.629999999999999</v>
      </c>
      <c r="EF28" s="17">
        <f t="shared" si="34"/>
        <v>9.629999999999999</v>
      </c>
      <c r="EG28" s="17">
        <f t="shared" si="34"/>
        <v>7.459999999999999</v>
      </c>
      <c r="EH28" s="17">
        <f t="shared" si="34"/>
        <v>9.629999999999999</v>
      </c>
      <c r="EI28" s="17">
        <f t="shared" si="34"/>
        <v>6.77</v>
      </c>
      <c r="EJ28" s="17">
        <f t="shared" si="34"/>
        <v>9.629999999999999</v>
      </c>
      <c r="EK28" s="17">
        <f t="shared" si="34"/>
        <v>7.459999999999999</v>
      </c>
      <c r="EL28" s="17">
        <f t="shared" si="34"/>
        <v>9.629999999999999</v>
      </c>
      <c r="EM28" s="17">
        <f t="shared" si="34"/>
        <v>9.629999999999999</v>
      </c>
      <c r="EN28" s="17">
        <f t="shared" si="34"/>
        <v>9.629999999999999</v>
      </c>
      <c r="EO28" s="17">
        <f t="shared" si="34"/>
        <v>9.629999999999999</v>
      </c>
      <c r="EP28" s="17">
        <f t="shared" si="34"/>
        <v>7.18</v>
      </c>
      <c r="EQ28" s="17">
        <f>SUM(EQ26,EQ25,EQ24,EQ23,EQ17,EQ16,EQ15,EQ8)</f>
        <v>9.98247398342648</v>
      </c>
      <c r="ER28" s="10"/>
      <c r="ES28" s="268" t="s">
        <v>39</v>
      </c>
      <c r="ET28" s="268"/>
      <c r="EU28" s="268"/>
      <c r="EV28" s="268"/>
      <c r="EW28" s="17">
        <f t="shared" si="34"/>
        <v>9.629999999999999</v>
      </c>
      <c r="EX28" s="17">
        <f t="shared" si="34"/>
        <v>7.18</v>
      </c>
      <c r="EY28" s="17">
        <f aca="true" t="shared" si="35" ref="EY28:FS28">SUM(EY26,EY25,EY24,EY23,EY17,EY16,EY15,EY8)</f>
        <v>11.31</v>
      </c>
      <c r="EZ28" s="17">
        <f t="shared" si="35"/>
        <v>6.77</v>
      </c>
      <c r="FA28" s="17">
        <f t="shared" si="35"/>
        <v>7.459999999999999</v>
      </c>
      <c r="FB28" s="17">
        <f t="shared" si="35"/>
        <v>7.459999999999999</v>
      </c>
      <c r="FC28" s="17">
        <f t="shared" si="35"/>
        <v>9.629999999999999</v>
      </c>
      <c r="FD28" s="17">
        <f t="shared" si="35"/>
        <v>9.629999999999999</v>
      </c>
      <c r="FE28" s="17">
        <f t="shared" si="35"/>
        <v>9.629999999999999</v>
      </c>
      <c r="FF28" s="17">
        <f t="shared" si="35"/>
        <v>9.62536448400085</v>
      </c>
      <c r="FG28" s="17">
        <f t="shared" si="35"/>
        <v>12.510000000000002</v>
      </c>
      <c r="FH28" s="17">
        <f t="shared" si="35"/>
        <v>12.510000000000002</v>
      </c>
      <c r="FI28" s="17">
        <f t="shared" si="35"/>
        <v>12.510000000000002</v>
      </c>
      <c r="FJ28" s="17">
        <f t="shared" si="35"/>
        <v>12.510000000000002</v>
      </c>
      <c r="FK28" s="17">
        <f>SUM(FK26,FK25,FK24,FK23,FK17,FK16,FK15,FK8)</f>
        <v>10.233267627525787</v>
      </c>
      <c r="FL28" s="10"/>
      <c r="FM28" s="268" t="s">
        <v>39</v>
      </c>
      <c r="FN28" s="268"/>
      <c r="FO28" s="268"/>
      <c r="FP28" s="268"/>
      <c r="FQ28" s="17">
        <f t="shared" si="35"/>
        <v>9.219999999999999</v>
      </c>
      <c r="FR28" s="17">
        <f t="shared" si="35"/>
        <v>11.520000000000001</v>
      </c>
      <c r="FS28" s="17">
        <f t="shared" si="35"/>
        <v>10.08</v>
      </c>
      <c r="FT28" s="17">
        <f aca="true" t="shared" si="36" ref="FT28:FY28">SUM(FT26,FT25,FT24,FT23,FT17,FT16,FT15,FT8)</f>
        <v>10.08</v>
      </c>
      <c r="FU28" s="17">
        <f t="shared" si="36"/>
        <v>11.520000000000001</v>
      </c>
      <c r="FV28" s="17">
        <f t="shared" si="36"/>
        <v>11.520000000000001</v>
      </c>
      <c r="FW28" s="17">
        <f t="shared" si="36"/>
        <v>10.08</v>
      </c>
      <c r="FX28" s="17">
        <f t="shared" si="36"/>
        <v>11.520000000000001</v>
      </c>
      <c r="FY28" s="17">
        <f t="shared" si="36"/>
        <v>11.520000000000001</v>
      </c>
      <c r="FZ28" s="17">
        <f>SUM(FZ26,FZ25,FZ24,FZ23,FZ17,FZ16,FZ15,FZ8)</f>
        <v>10.913828619031392</v>
      </c>
      <c r="GA28" s="17">
        <f aca="true" t="shared" si="37" ref="GA28:GO28">SUM(GA26,GA25,GA24,GA23,GA17,GA16,GA15,GA8)</f>
        <v>9.19</v>
      </c>
      <c r="GB28" s="17">
        <f t="shared" si="37"/>
        <v>9.19</v>
      </c>
      <c r="GC28" s="17">
        <f t="shared" si="37"/>
        <v>9.19</v>
      </c>
      <c r="GD28" s="17">
        <f>SUM(GD26,GD25,GD24,GD23,GD17,GD16,GD15,GD8)</f>
        <v>10.755979498469266</v>
      </c>
      <c r="GE28" s="10"/>
      <c r="GF28" s="268" t="s">
        <v>39</v>
      </c>
      <c r="GG28" s="268"/>
      <c r="GH28" s="268"/>
      <c r="GI28" s="268"/>
      <c r="GJ28" s="17">
        <f t="shared" si="37"/>
        <v>9.19</v>
      </c>
      <c r="GK28" s="17">
        <f t="shared" si="37"/>
        <v>9.19</v>
      </c>
      <c r="GL28" s="17">
        <f t="shared" si="37"/>
        <v>9.19</v>
      </c>
      <c r="GM28" s="17">
        <f t="shared" si="37"/>
        <v>9.19</v>
      </c>
      <c r="GN28" s="17">
        <f t="shared" si="37"/>
        <v>9.19</v>
      </c>
      <c r="GO28" s="17">
        <f t="shared" si="37"/>
        <v>9.19</v>
      </c>
      <c r="GP28" s="17">
        <f>SUM(GP26,GP25,GP24,GP23,GP17,GP16,GP15,GP8)</f>
        <v>9.19</v>
      </c>
      <c r="GQ28" s="17">
        <f>SUM(GQ26,GQ25,GQ24,GQ23,GQ17,GQ16,GQ15,GQ8)</f>
        <v>11.440000000000001</v>
      </c>
      <c r="GR28" s="17">
        <f>SUM(GR26,GR25,GR24,GR23,GR17,GR16,GR15,GR8)</f>
        <v>13.09</v>
      </c>
      <c r="GS28" s="69">
        <f>SUM(GS26,GS25,GS24,GS23,GS17,GS16,GS15,GS8)</f>
        <v>13.09</v>
      </c>
      <c r="GT28" s="17">
        <f>SUM(GT27,GT25,GT24,GT23,GT17,GT16,GT15,GT8)</f>
        <v>12.991310483870969</v>
      </c>
      <c r="GU28" s="17">
        <f>SUM(GU26,GU25,GU24,GU23,GU17,GU16,GU15,GU8)</f>
        <v>11.520000000000001</v>
      </c>
      <c r="GV28" s="17">
        <f>SUM(GV26,GV25,GV24,GV23,GV17,GV16,GV15,GV8)</f>
        <v>11.279021752145281</v>
      </c>
      <c r="GW28" s="17">
        <f>SUM(GW26,GW25,GW24,GW23,GW17,GW16,GW15,GW8)</f>
        <v>10.217620247162376</v>
      </c>
    </row>
    <row r="29" spans="1:205" s="78" customFormat="1" ht="12.75" customHeight="1">
      <c r="A29" s="76"/>
      <c r="B29" s="268" t="s">
        <v>40</v>
      </c>
      <c r="C29" s="268"/>
      <c r="D29" s="268"/>
      <c r="E29" s="268"/>
      <c r="F29" s="50">
        <v>93.8</v>
      </c>
      <c r="G29" s="50">
        <v>89.7</v>
      </c>
      <c r="H29" s="48">
        <f>SUM(F29:G29)</f>
        <v>183.5</v>
      </c>
      <c r="I29" s="48">
        <v>113.1</v>
      </c>
      <c r="J29" s="50">
        <v>68.4</v>
      </c>
      <c r="K29" s="50">
        <v>89.4</v>
      </c>
      <c r="L29" s="50">
        <f>SUM(J29:K29)</f>
        <v>157.8</v>
      </c>
      <c r="M29" s="50">
        <v>62.8</v>
      </c>
      <c r="N29" s="48">
        <v>154.3</v>
      </c>
      <c r="O29" s="50">
        <v>60.9</v>
      </c>
      <c r="P29" s="50">
        <v>77.5</v>
      </c>
      <c r="Q29" s="50">
        <v>68.2</v>
      </c>
      <c r="R29" s="50">
        <v>84.5</v>
      </c>
      <c r="S29" s="48">
        <f>SUM(Q29:R29)</f>
        <v>152.7</v>
      </c>
      <c r="T29" s="50">
        <v>80.7</v>
      </c>
      <c r="U29" s="50">
        <v>91.4</v>
      </c>
      <c r="V29" s="48">
        <v>83</v>
      </c>
      <c r="W29" s="50">
        <v>92.2</v>
      </c>
      <c r="X29" s="48">
        <f>SUM(T29:W29,S29,L29:P29,I29,H29)</f>
        <v>1309.8999999999999</v>
      </c>
      <c r="Y29" s="76"/>
      <c r="Z29" s="268" t="s">
        <v>40</v>
      </c>
      <c r="AA29" s="268"/>
      <c r="AB29" s="268"/>
      <c r="AC29" s="268"/>
      <c r="AD29" s="48">
        <v>133.2</v>
      </c>
      <c r="AE29" s="50">
        <v>92.5</v>
      </c>
      <c r="AF29" s="48">
        <v>104.6</v>
      </c>
      <c r="AG29" s="50">
        <v>90.8</v>
      </c>
      <c r="AH29" s="48">
        <v>105.8</v>
      </c>
      <c r="AI29" s="48">
        <v>184.8</v>
      </c>
      <c r="AJ29" s="50">
        <v>99.7</v>
      </c>
      <c r="AK29" s="48">
        <v>81</v>
      </c>
      <c r="AL29" s="50">
        <v>82.6</v>
      </c>
      <c r="AM29" s="50">
        <v>81.2</v>
      </c>
      <c r="AN29" s="48">
        <v>67</v>
      </c>
      <c r="AO29" s="50">
        <v>81.6</v>
      </c>
      <c r="AP29" s="50">
        <v>126.7</v>
      </c>
      <c r="AQ29" s="48">
        <f>SUM(AD29:AP29)</f>
        <v>1331.5</v>
      </c>
      <c r="AR29" s="57">
        <v>413.3</v>
      </c>
      <c r="AS29" s="57">
        <v>178.9</v>
      </c>
      <c r="AT29" s="57">
        <v>81.6</v>
      </c>
      <c r="AU29" s="57">
        <f>SUM(AR29:AT29)</f>
        <v>673.8000000000001</v>
      </c>
      <c r="AV29" s="57">
        <f>SUM(AU29,AD29:AP29)</f>
        <v>2005.3</v>
      </c>
      <c r="AW29" s="76"/>
      <c r="AX29" s="268" t="s">
        <v>40</v>
      </c>
      <c r="AY29" s="268"/>
      <c r="AZ29" s="268"/>
      <c r="BA29" s="268"/>
      <c r="BB29" s="57">
        <v>429.1</v>
      </c>
      <c r="BC29" s="57">
        <v>436.3</v>
      </c>
      <c r="BD29" s="57">
        <v>117.4</v>
      </c>
      <c r="BE29" s="57">
        <f>SUM(BB29:BD29)</f>
        <v>982.8000000000001</v>
      </c>
      <c r="BF29" s="57">
        <v>129.2</v>
      </c>
      <c r="BG29" s="57">
        <v>130</v>
      </c>
      <c r="BH29" s="57">
        <v>186.2</v>
      </c>
      <c r="BI29" s="57">
        <v>180.7</v>
      </c>
      <c r="BJ29" s="57">
        <v>213</v>
      </c>
      <c r="BK29" s="57">
        <f>SUM(BI29:BJ29)</f>
        <v>393.7</v>
      </c>
      <c r="BL29" s="57">
        <v>298.9</v>
      </c>
      <c r="BM29" s="57">
        <v>301.7</v>
      </c>
      <c r="BN29" s="57">
        <v>312.4</v>
      </c>
      <c r="BO29" s="57">
        <v>313.9</v>
      </c>
      <c r="BP29" s="57">
        <v>318.2</v>
      </c>
      <c r="BQ29" s="57">
        <v>318.3</v>
      </c>
      <c r="BR29" s="57">
        <v>319.7</v>
      </c>
      <c r="BS29" s="57">
        <v>330.5</v>
      </c>
      <c r="BT29" s="134">
        <f>SUM(BL29:BS29)</f>
        <v>2513.6</v>
      </c>
      <c r="BU29" s="134">
        <f>SUM(BE29,BF29:BH29,BK29,BT29)</f>
        <v>4335.5</v>
      </c>
      <c r="BV29" s="76"/>
      <c r="BW29" s="268" t="s">
        <v>40</v>
      </c>
      <c r="BX29" s="268"/>
      <c r="BY29" s="268"/>
      <c r="BZ29" s="268"/>
      <c r="CA29" s="57">
        <v>73.3</v>
      </c>
      <c r="CB29" s="57">
        <v>174.5</v>
      </c>
      <c r="CC29" s="57">
        <v>88.3</v>
      </c>
      <c r="CD29" s="57">
        <v>59.8</v>
      </c>
      <c r="CE29" s="57">
        <v>50.2</v>
      </c>
      <c r="CF29" s="57">
        <f>SUM(CC29:CE29)</f>
        <v>198.3</v>
      </c>
      <c r="CG29" s="57">
        <v>103.8</v>
      </c>
      <c r="CH29" s="57">
        <v>387.7</v>
      </c>
      <c r="CI29" s="57">
        <v>477.4</v>
      </c>
      <c r="CJ29" s="57">
        <v>532.1</v>
      </c>
      <c r="CK29" s="57">
        <v>481.3</v>
      </c>
      <c r="CL29" s="57">
        <v>661.1</v>
      </c>
      <c r="CM29" s="57">
        <f>SUM(CG29:CL29)</f>
        <v>2643.4</v>
      </c>
      <c r="CN29" s="57">
        <v>166.7</v>
      </c>
      <c r="CO29" s="57">
        <v>144.4</v>
      </c>
      <c r="CP29" s="57">
        <v>137.2</v>
      </c>
      <c r="CQ29" s="57">
        <v>178.2</v>
      </c>
      <c r="CR29" s="57">
        <v>103.5</v>
      </c>
      <c r="CS29" s="57">
        <f>SUM(CN29:CR29)</f>
        <v>730</v>
      </c>
      <c r="CT29" s="57">
        <f>SUM(CA29,CB29,CF29,CM29,CS29)</f>
        <v>3819.5</v>
      </c>
      <c r="CU29" s="76"/>
      <c r="CV29" s="268" t="s">
        <v>40</v>
      </c>
      <c r="CW29" s="268"/>
      <c r="CX29" s="268"/>
      <c r="CY29" s="268"/>
      <c r="CZ29" s="57">
        <v>125.8</v>
      </c>
      <c r="DA29" s="57">
        <v>435.5</v>
      </c>
      <c r="DB29" s="57">
        <v>90.2</v>
      </c>
      <c r="DC29" s="57">
        <v>89.5</v>
      </c>
      <c r="DD29" s="57">
        <v>111.5</v>
      </c>
      <c r="DE29" s="57">
        <v>94.5</v>
      </c>
      <c r="DF29" s="57">
        <v>53.9</v>
      </c>
      <c r="DG29" s="57">
        <v>67.4</v>
      </c>
      <c r="DH29" s="57">
        <v>72</v>
      </c>
      <c r="DI29" s="57">
        <v>123.4</v>
      </c>
      <c r="DJ29" s="57">
        <f>SUM(DB29:DI29)</f>
        <v>702.4</v>
      </c>
      <c r="DK29" s="57">
        <v>131.8</v>
      </c>
      <c r="DL29" s="57">
        <v>31.1</v>
      </c>
      <c r="DM29" s="57">
        <v>351.3</v>
      </c>
      <c r="DN29" s="57">
        <v>56</v>
      </c>
      <c r="DO29" s="57">
        <v>363.8</v>
      </c>
      <c r="DP29" s="57">
        <v>525.8</v>
      </c>
      <c r="DQ29" s="57">
        <v>522.8</v>
      </c>
      <c r="DR29" s="57">
        <f>SUM(DK29:DQ29)</f>
        <v>1982.6</v>
      </c>
      <c r="DS29" s="57">
        <f>SUM(DR29,DJ29,CZ29,DA29)</f>
        <v>3246.3</v>
      </c>
      <c r="DT29" s="76"/>
      <c r="DU29" s="268" t="s">
        <v>40</v>
      </c>
      <c r="DV29" s="268"/>
      <c r="DW29" s="268"/>
      <c r="DX29" s="268"/>
      <c r="DY29" s="57">
        <v>331.2</v>
      </c>
      <c r="DZ29" s="57">
        <v>448.8</v>
      </c>
      <c r="EA29" s="57">
        <v>101.8</v>
      </c>
      <c r="EB29" s="57">
        <v>98.8</v>
      </c>
      <c r="EC29" s="57">
        <v>79.8</v>
      </c>
      <c r="ED29" s="57">
        <v>111.9</v>
      </c>
      <c r="EE29" s="57">
        <v>115.4</v>
      </c>
      <c r="EF29" s="57">
        <v>81.7</v>
      </c>
      <c r="EG29" s="57">
        <v>78.1</v>
      </c>
      <c r="EH29" s="57">
        <v>39.5</v>
      </c>
      <c r="EI29" s="57">
        <v>78.8</v>
      </c>
      <c r="EJ29" s="57">
        <v>79.3</v>
      </c>
      <c r="EK29" s="57">
        <v>39.5</v>
      </c>
      <c r="EL29" s="57">
        <v>78.3</v>
      </c>
      <c r="EM29" s="57">
        <v>95.4</v>
      </c>
      <c r="EN29" s="57">
        <v>79.4</v>
      </c>
      <c r="EO29" s="57">
        <v>97.8</v>
      </c>
      <c r="EP29" s="57">
        <v>40.1</v>
      </c>
      <c r="EQ29" s="57">
        <f>SUM(DY29:EP29)</f>
        <v>2075.6</v>
      </c>
      <c r="ER29" s="76"/>
      <c r="ES29" s="268" t="s">
        <v>40</v>
      </c>
      <c r="ET29" s="268"/>
      <c r="EU29" s="268"/>
      <c r="EV29" s="268"/>
      <c r="EW29" s="57">
        <v>78.6</v>
      </c>
      <c r="EX29" s="57">
        <v>41.3</v>
      </c>
      <c r="EY29" s="57">
        <v>347.2</v>
      </c>
      <c r="EZ29" s="57">
        <v>39.9</v>
      </c>
      <c r="FA29" s="57">
        <v>94.1</v>
      </c>
      <c r="FB29" s="57">
        <v>77.5</v>
      </c>
      <c r="FC29" s="57">
        <v>78.9</v>
      </c>
      <c r="FD29" s="57">
        <v>92.8</v>
      </c>
      <c r="FE29" s="57">
        <v>93.5</v>
      </c>
      <c r="FF29" s="57">
        <f>SUM(EW29:FE29)</f>
        <v>943.7999999999998</v>
      </c>
      <c r="FG29" s="58">
        <v>113.8</v>
      </c>
      <c r="FH29" s="58">
        <v>155.4</v>
      </c>
      <c r="FI29" s="58">
        <v>202.4</v>
      </c>
      <c r="FJ29" s="49">
        <f>SUM(FG29:FI29)</f>
        <v>471.6</v>
      </c>
      <c r="FK29" s="49">
        <f>SUM(FJ29,FF29)</f>
        <v>1415.3999999999999</v>
      </c>
      <c r="FL29" s="76"/>
      <c r="FM29" s="268" t="s">
        <v>40</v>
      </c>
      <c r="FN29" s="268"/>
      <c r="FO29" s="268"/>
      <c r="FP29" s="268"/>
      <c r="FQ29" s="49">
        <v>96.1</v>
      </c>
      <c r="FR29" s="49">
        <v>316.3</v>
      </c>
      <c r="FS29" s="49">
        <v>318.2</v>
      </c>
      <c r="FT29" s="49">
        <v>314.7</v>
      </c>
      <c r="FU29" s="49">
        <v>316.7</v>
      </c>
      <c r="FV29" s="49">
        <v>307.1</v>
      </c>
      <c r="FW29" s="49">
        <v>325.3</v>
      </c>
      <c r="FX29" s="49">
        <v>318.9</v>
      </c>
      <c r="FY29" s="49">
        <v>327.6</v>
      </c>
      <c r="FZ29" s="49">
        <f>SUM(FQ29:FY29)</f>
        <v>2640.8999999999996</v>
      </c>
      <c r="GA29" s="49">
        <v>81</v>
      </c>
      <c r="GB29" s="49">
        <v>98</v>
      </c>
      <c r="GC29" s="49">
        <v>87.2</v>
      </c>
      <c r="GD29" s="49">
        <f>SUM(FZ29:GC29)</f>
        <v>2907.0999999999995</v>
      </c>
      <c r="GE29" s="76"/>
      <c r="GF29" s="268" t="s">
        <v>40</v>
      </c>
      <c r="GG29" s="268"/>
      <c r="GH29" s="268"/>
      <c r="GI29" s="268"/>
      <c r="GJ29" s="49">
        <v>96.9</v>
      </c>
      <c r="GK29" s="49">
        <v>108.9</v>
      </c>
      <c r="GL29" s="49">
        <v>141.1</v>
      </c>
      <c r="GM29" s="49">
        <v>124.3</v>
      </c>
      <c r="GN29" s="49">
        <v>212.3</v>
      </c>
      <c r="GO29" s="49">
        <v>139.4</v>
      </c>
      <c r="GP29" s="49">
        <f>SUM(GJ29:GO29)</f>
        <v>822.9</v>
      </c>
      <c r="GQ29" s="49">
        <v>53.4</v>
      </c>
      <c r="GR29" s="58">
        <v>679.9</v>
      </c>
      <c r="GS29" s="70">
        <v>159.5</v>
      </c>
      <c r="GT29" s="72">
        <f>SUM(GQ29:GS29)</f>
        <v>892.8</v>
      </c>
      <c r="GU29" s="75">
        <v>789.8</v>
      </c>
      <c r="GV29" s="72">
        <f>SUM(GU29,GT29,GP29)</f>
        <v>2505.5</v>
      </c>
      <c r="GW29" s="72">
        <f>SUM(GV29,GD29,FK29,EQ29,DS29,CT29,BU29,AV29,X29)</f>
        <v>23620.1</v>
      </c>
    </row>
    <row r="30" spans="1:205" ht="12.75" customHeight="1">
      <c r="A30" s="13"/>
      <c r="B30" s="269" t="s">
        <v>37</v>
      </c>
      <c r="C30" s="269"/>
      <c r="D30" s="269"/>
      <c r="E30" s="269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13"/>
      <c r="Z30" s="269" t="s">
        <v>37</v>
      </c>
      <c r="AA30" s="269"/>
      <c r="AB30" s="269"/>
      <c r="AC30" s="269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13"/>
      <c r="AX30" s="269" t="s">
        <v>37</v>
      </c>
      <c r="AY30" s="269"/>
      <c r="AZ30" s="269"/>
      <c r="BA30" s="269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13"/>
      <c r="BW30" s="269" t="s">
        <v>37</v>
      </c>
      <c r="BX30" s="269"/>
      <c r="BY30" s="269"/>
      <c r="BZ30" s="269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13"/>
      <c r="CV30" s="269" t="s">
        <v>37</v>
      </c>
      <c r="CW30" s="269"/>
      <c r="CX30" s="269"/>
      <c r="CY30" s="269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77"/>
      <c r="DL30" s="45"/>
      <c r="DM30" s="45"/>
      <c r="DN30" s="45"/>
      <c r="DO30" s="45"/>
      <c r="DP30" s="45"/>
      <c r="DQ30" s="45"/>
      <c r="DR30" s="45"/>
      <c r="DS30" s="45"/>
      <c r="DT30" s="13"/>
      <c r="DU30" s="269" t="s">
        <v>37</v>
      </c>
      <c r="DV30" s="269"/>
      <c r="DW30" s="269"/>
      <c r="DX30" s="269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13"/>
      <c r="ES30" s="269" t="s">
        <v>37</v>
      </c>
      <c r="ET30" s="269"/>
      <c r="EU30" s="269"/>
      <c r="EV30" s="269"/>
      <c r="EW30" s="45"/>
      <c r="EX30" s="45"/>
      <c r="EY30" s="45"/>
      <c r="EZ30" s="45"/>
      <c r="FA30" s="45"/>
      <c r="FB30" s="45"/>
      <c r="FC30" s="45"/>
      <c r="FD30" s="45"/>
      <c r="FE30" s="45"/>
      <c r="FF30" s="77"/>
      <c r="FG30" s="45"/>
      <c r="FH30" s="45"/>
      <c r="FI30" s="45"/>
      <c r="FJ30" s="45" t="s">
        <v>148</v>
      </c>
      <c r="FK30" s="45"/>
      <c r="FL30" s="13"/>
      <c r="FM30" s="269" t="s">
        <v>37</v>
      </c>
      <c r="FN30" s="269"/>
      <c r="FO30" s="269"/>
      <c r="FP30" s="269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13"/>
      <c r="GF30" s="269" t="s">
        <v>37</v>
      </c>
      <c r="GG30" s="269"/>
      <c r="GH30" s="269"/>
      <c r="GI30" s="269"/>
      <c r="GJ30" s="45"/>
      <c r="GK30" s="45"/>
      <c r="GL30" s="45"/>
      <c r="GM30" s="45"/>
      <c r="GN30" s="45"/>
      <c r="GO30" s="45"/>
      <c r="GP30" s="45"/>
      <c r="GQ30" s="45"/>
      <c r="GR30" s="59"/>
      <c r="GS30" s="71"/>
      <c r="GT30" s="10"/>
      <c r="GU30" s="10"/>
      <c r="GV30" s="10"/>
      <c r="GW30" s="10"/>
    </row>
    <row r="31" spans="115:162" ht="12.75">
      <c r="DK31" s="33"/>
      <c r="FF31" s="33"/>
    </row>
    <row r="32" spans="115:162" ht="12.75">
      <c r="DK32" s="33"/>
      <c r="FF32" s="80">
        <f>SUM(FF29)-FF34-FF36-FF38</f>
        <v>427.89999999999975</v>
      </c>
    </row>
    <row r="33" spans="115:162" ht="12.75">
      <c r="DK33" s="33"/>
      <c r="FF33" s="33">
        <v>1.3</v>
      </c>
    </row>
    <row r="34" spans="115:162" ht="12.75">
      <c r="DK34" s="33"/>
      <c r="FF34" s="80">
        <v>363.8</v>
      </c>
    </row>
    <row r="35" spans="115:162" ht="12.75">
      <c r="DK35" s="33"/>
      <c r="FF35" s="33">
        <v>1.63</v>
      </c>
    </row>
    <row r="36" spans="115:162" ht="12.75">
      <c r="DK36" s="33"/>
      <c r="FF36" s="33">
        <v>56</v>
      </c>
    </row>
    <row r="37" spans="115:162" ht="12.75">
      <c r="DK37" s="33"/>
      <c r="FF37" s="33">
        <v>1.76</v>
      </c>
    </row>
    <row r="38" spans="115:162" ht="12.75">
      <c r="DK38" s="33"/>
      <c r="FF38" s="33">
        <v>96.1</v>
      </c>
    </row>
    <row r="39" spans="115:162" ht="12.75">
      <c r="DK39" s="33"/>
      <c r="FF39" s="33">
        <v>0.56</v>
      </c>
    </row>
    <row r="40" spans="115:162" ht="12.75">
      <c r="DK40" s="33"/>
      <c r="FF40" s="33"/>
    </row>
    <row r="41" spans="115:162" ht="12.75">
      <c r="DK41" s="33"/>
      <c r="FF41" s="33">
        <v>363.8</v>
      </c>
    </row>
    <row r="42" spans="115:162" ht="12.75">
      <c r="DK42" s="33"/>
      <c r="FF42" s="33">
        <v>0</v>
      </c>
    </row>
    <row r="43" ht="12.75">
      <c r="FF43" s="80">
        <f>SUM(FF29)-FF41</f>
        <v>579.9999999999998</v>
      </c>
    </row>
    <row r="44" spans="1:162" ht="12.75">
      <c r="A44" s="2"/>
      <c r="FF44" s="33">
        <v>0.58</v>
      </c>
    </row>
    <row r="45" spans="1:162" ht="12.75">
      <c r="A45" s="2"/>
      <c r="FF45" s="33">
        <v>363.8</v>
      </c>
    </row>
    <row r="46" ht="12.75">
      <c r="FF46" s="33">
        <v>0.61</v>
      </c>
    </row>
    <row r="47" ht="12.75">
      <c r="FF47" s="80">
        <f>SUM(FF29)-FF45</f>
        <v>579.9999999999998</v>
      </c>
    </row>
    <row r="48" ht="12.75">
      <c r="FF48" s="33">
        <v>0.63</v>
      </c>
    </row>
    <row r="49" ht="12.75">
      <c r="FF49" s="80">
        <f>SUM(EZ29,EI29,DO29,DL29)</f>
        <v>513.6</v>
      </c>
    </row>
    <row r="50" ht="12.75">
      <c r="FF50" s="33">
        <v>0</v>
      </c>
    </row>
    <row r="51" ht="12.75">
      <c r="FF51" s="80">
        <f>SUM(FA29:FE29,EJ29:EX29,EA29:EH29,DK29)</f>
        <v>3980.9000000000005</v>
      </c>
    </row>
    <row r="52" ht="12.75">
      <c r="FF52" s="33">
        <v>0.69</v>
      </c>
    </row>
    <row r="53" ht="12.75">
      <c r="FF53" s="80">
        <f>SUM(EY29,DP29:DZ29,DM29)</f>
        <v>7756</v>
      </c>
    </row>
    <row r="54" ht="12.75">
      <c r="FF54" s="33">
        <v>0.8</v>
      </c>
    </row>
    <row r="55" ht="12.75">
      <c r="FF55" s="33">
        <v>56</v>
      </c>
    </row>
    <row r="56" ht="12.75">
      <c r="FF56" s="33">
        <v>2.29</v>
      </c>
    </row>
    <row r="57" ht="12.75">
      <c r="FF57" s="80">
        <f>SUM(FF49,FF51,FF53,FF55)</f>
        <v>12306.5</v>
      </c>
    </row>
    <row r="58" ht="12.75">
      <c r="FF58" s="80">
        <f>SUM(EZ29:FB29,EX29,EP29,EK29,EI29,EG29,DN29:DO29,DL29)</f>
        <v>940.2000000000002</v>
      </c>
    </row>
    <row r="59" ht="12.75">
      <c r="FF59" s="33">
        <v>0</v>
      </c>
    </row>
    <row r="60" ht="12.75">
      <c r="FF60" s="80">
        <f>SUM(FC29:FE29,EW29,EL29:EO29,EJ29,EH29,EA29:EF29,DK29)</f>
        <v>1534.7</v>
      </c>
    </row>
    <row r="61" ht="12.75">
      <c r="FF61" s="33">
        <v>2.17</v>
      </c>
    </row>
    <row r="62" ht="12.75">
      <c r="FF62" s="80">
        <f>SUM(EY29,DP29:DZ29,DM29)</f>
        <v>7756</v>
      </c>
    </row>
    <row r="63" ht="12.75">
      <c r="FF63" s="33">
        <v>2.3</v>
      </c>
    </row>
    <row r="64" ht="12.75">
      <c r="FF64" s="80">
        <f>SUM(FF62,FF60,FF58)</f>
        <v>10230.900000000001</v>
      </c>
    </row>
    <row r="65" ht="12.75">
      <c r="FF65" s="80">
        <f>SUM(DN29:FE29,DL29,DK29)</f>
        <v>11955.199999999997</v>
      </c>
    </row>
    <row r="66" ht="12.75">
      <c r="FF66" s="33">
        <v>0</v>
      </c>
    </row>
    <row r="67" ht="12.75">
      <c r="FF67" s="80">
        <f>SUM(DM29)</f>
        <v>351.3</v>
      </c>
    </row>
    <row r="68" ht="12.75">
      <c r="FF68" s="33">
        <v>0.21</v>
      </c>
    </row>
    <row r="69" ht="12.75">
      <c r="FF69" s="80">
        <f>SUM(FF67,FF65)</f>
        <v>12306.499999999996</v>
      </c>
    </row>
    <row r="70" ht="12.75">
      <c r="FF70" s="80">
        <f>SUM(EX29,EP29,DL29)</f>
        <v>112.5</v>
      </c>
    </row>
    <row r="71" ht="12.75">
      <c r="FF71" s="33">
        <v>0</v>
      </c>
    </row>
    <row r="72" ht="12.75">
      <c r="FF72" s="80">
        <f>SUM(FF69-FF70)</f>
        <v>12193.999999999996</v>
      </c>
    </row>
    <row r="73" ht="12.75">
      <c r="FF73" s="33">
        <v>0.28</v>
      </c>
    </row>
  </sheetData>
  <mergeCells count="408">
    <mergeCell ref="AX30:BA30"/>
    <mergeCell ref="BU5:BU7"/>
    <mergeCell ref="AX26:BA26"/>
    <mergeCell ref="AX27:BA27"/>
    <mergeCell ref="AX28:BA28"/>
    <mergeCell ref="AX29:BA29"/>
    <mergeCell ref="AX22:BA22"/>
    <mergeCell ref="AX23:BA23"/>
    <mergeCell ref="AX24:BA24"/>
    <mergeCell ref="AX25:BA25"/>
    <mergeCell ref="AX18:BA18"/>
    <mergeCell ref="AX19:BA19"/>
    <mergeCell ref="AX20:BA20"/>
    <mergeCell ref="AX21:BA21"/>
    <mergeCell ref="AX14:BA14"/>
    <mergeCell ref="AX15:BA15"/>
    <mergeCell ref="AX16:BA16"/>
    <mergeCell ref="AX17:BA17"/>
    <mergeCell ref="AX10:BA10"/>
    <mergeCell ref="AX11:BA11"/>
    <mergeCell ref="AX12:BA12"/>
    <mergeCell ref="AX13:BA13"/>
    <mergeCell ref="AW5:AW7"/>
    <mergeCell ref="AX5:BA7"/>
    <mergeCell ref="AX8:BA8"/>
    <mergeCell ref="AX9:BA9"/>
    <mergeCell ref="ER5:ER7"/>
    <mergeCell ref="ES5:EV7"/>
    <mergeCell ref="FD6:FD7"/>
    <mergeCell ref="FE6:FE7"/>
    <mergeCell ref="EZ6:EZ7"/>
    <mergeCell ref="FA6:FA7"/>
    <mergeCell ref="FB6:FB7"/>
    <mergeCell ref="FC6:FC7"/>
    <mergeCell ref="EI6:EI7"/>
    <mergeCell ref="EJ6:EJ7"/>
    <mergeCell ref="EX6:EX7"/>
    <mergeCell ref="EK6:EK7"/>
    <mergeCell ref="EL6:EL7"/>
    <mergeCell ref="EM6:EM7"/>
    <mergeCell ref="EN6:EN7"/>
    <mergeCell ref="EO6:EO7"/>
    <mergeCell ref="EP6:EP7"/>
    <mergeCell ref="EW6:EW7"/>
    <mergeCell ref="GU5:GU7"/>
    <mergeCell ref="FW6:FW7"/>
    <mergeCell ref="FX6:FX7"/>
    <mergeCell ref="FY6:FY7"/>
    <mergeCell ref="FZ6:FZ7"/>
    <mergeCell ref="GQ6:GQ7"/>
    <mergeCell ref="GQ5:GT5"/>
    <mergeCell ref="GA6:GA7"/>
    <mergeCell ref="GB6:GB7"/>
    <mergeCell ref="FQ5:FZ5"/>
    <mergeCell ref="FQ6:FQ7"/>
    <mergeCell ref="FR6:FR7"/>
    <mergeCell ref="FS6:FS7"/>
    <mergeCell ref="FT6:FT7"/>
    <mergeCell ref="FU6:FU7"/>
    <mergeCell ref="FV6:FV7"/>
    <mergeCell ref="B29:E29"/>
    <mergeCell ref="B30:E30"/>
    <mergeCell ref="FG6:FG7"/>
    <mergeCell ref="FH6:FH7"/>
    <mergeCell ref="B26:E26"/>
    <mergeCell ref="B27:E27"/>
    <mergeCell ref="B28:E28"/>
    <mergeCell ref="BN6:BN7"/>
    <mergeCell ref="BO6:BO7"/>
    <mergeCell ref="BP6:BP7"/>
    <mergeCell ref="B24:E24"/>
    <mergeCell ref="B25:E25"/>
    <mergeCell ref="B22:E22"/>
    <mergeCell ref="B23:E23"/>
    <mergeCell ref="B20:E20"/>
    <mergeCell ref="B21:E21"/>
    <mergeCell ref="B18:E18"/>
    <mergeCell ref="B19:E19"/>
    <mergeCell ref="B16:E16"/>
    <mergeCell ref="B17:E17"/>
    <mergeCell ref="B14:E14"/>
    <mergeCell ref="B15:E15"/>
    <mergeCell ref="B12:E12"/>
    <mergeCell ref="B13:E13"/>
    <mergeCell ref="B11:E11"/>
    <mergeCell ref="GT6:GT7"/>
    <mergeCell ref="B8:E8"/>
    <mergeCell ref="B9:E9"/>
    <mergeCell ref="GS6:GS7"/>
    <mergeCell ref="GR6:GR7"/>
    <mergeCell ref="AD6:AD7"/>
    <mergeCell ref="AE6:AE7"/>
    <mergeCell ref="AK6:AK7"/>
    <mergeCell ref="AL6:AL7"/>
    <mergeCell ref="AM6:AM7"/>
    <mergeCell ref="AN6:AN7"/>
    <mergeCell ref="B10:E10"/>
    <mergeCell ref="AH6:AH7"/>
    <mergeCell ref="AI6:AI7"/>
    <mergeCell ref="AJ6:AJ7"/>
    <mergeCell ref="AG6:AG7"/>
    <mergeCell ref="M5:M7"/>
    <mergeCell ref="F5:H5"/>
    <mergeCell ref="F6:F7"/>
    <mergeCell ref="G6:G7"/>
    <mergeCell ref="H6:H7"/>
    <mergeCell ref="CS6:CS7"/>
    <mergeCell ref="AO6:AO7"/>
    <mergeCell ref="AP6:AP7"/>
    <mergeCell ref="BI5:BK5"/>
    <mergeCell ref="BG5:BG7"/>
    <mergeCell ref="AQ6:AQ7"/>
    <mergeCell ref="BB5:BE5"/>
    <mergeCell ref="BB6:BB7"/>
    <mergeCell ref="BC6:BC7"/>
    <mergeCell ref="AV5:AV7"/>
    <mergeCell ref="A5:A7"/>
    <mergeCell ref="B5:E7"/>
    <mergeCell ref="T6:T7"/>
    <mergeCell ref="U6:U7"/>
    <mergeCell ref="I5:I7"/>
    <mergeCell ref="J5:L5"/>
    <mergeCell ref="J6:J7"/>
    <mergeCell ref="K6:K7"/>
    <mergeCell ref="L6:L7"/>
    <mergeCell ref="N5:N7"/>
    <mergeCell ref="BH5:BH7"/>
    <mergeCell ref="CB5:CB7"/>
    <mergeCell ref="CO6:CO7"/>
    <mergeCell ref="CP6:CP7"/>
    <mergeCell ref="BL5:BT5"/>
    <mergeCell ref="BL6:BL7"/>
    <mergeCell ref="BM6:BM7"/>
    <mergeCell ref="BK6:BK7"/>
    <mergeCell ref="BT6:BT7"/>
    <mergeCell ref="BQ6:BQ7"/>
    <mergeCell ref="CQ6:CQ7"/>
    <mergeCell ref="CR6:CR7"/>
    <mergeCell ref="BJ6:BJ7"/>
    <mergeCell ref="BI6:BI7"/>
    <mergeCell ref="CA5:CA7"/>
    <mergeCell ref="BR6:BR7"/>
    <mergeCell ref="BS6:BS7"/>
    <mergeCell ref="CN5:CS5"/>
    <mergeCell ref="BV5:BV7"/>
    <mergeCell ref="BW5:BZ7"/>
    <mergeCell ref="CG5:CM5"/>
    <mergeCell ref="CG6:CG7"/>
    <mergeCell ref="CJ6:CJ7"/>
    <mergeCell ref="CL6:CL7"/>
    <mergeCell ref="CM6:CM7"/>
    <mergeCell ref="CH6:CH7"/>
    <mergeCell ref="CI6:CI7"/>
    <mergeCell ref="CK6:CK7"/>
    <mergeCell ref="DQ6:DQ7"/>
    <mergeCell ref="DY6:DY7"/>
    <mergeCell ref="DZ6:DZ7"/>
    <mergeCell ref="EY6:EY7"/>
    <mergeCell ref="EA6:EA7"/>
    <mergeCell ref="EB6:EB7"/>
    <mergeCell ref="EC6:EC7"/>
    <mergeCell ref="ED6:ED7"/>
    <mergeCell ref="EE6:EE7"/>
    <mergeCell ref="EF6:EF7"/>
    <mergeCell ref="DM6:DM7"/>
    <mergeCell ref="DN6:DN7"/>
    <mergeCell ref="DO6:DO7"/>
    <mergeCell ref="DP6:DP7"/>
    <mergeCell ref="O5:O7"/>
    <mergeCell ref="P5:P7"/>
    <mergeCell ref="BF5:BF7"/>
    <mergeCell ref="AF6:AF7"/>
    <mergeCell ref="V6:V7"/>
    <mergeCell ref="W6:W7"/>
    <mergeCell ref="BD6:BD7"/>
    <mergeCell ref="BE6:BE7"/>
    <mergeCell ref="Q5:S5"/>
    <mergeCell ref="Q6:Q7"/>
    <mergeCell ref="R6:R7"/>
    <mergeCell ref="S6:S7"/>
    <mergeCell ref="AR5:AU5"/>
    <mergeCell ref="AR6:AR7"/>
    <mergeCell ref="AS6:AS7"/>
    <mergeCell ref="AT6:AT7"/>
    <mergeCell ref="AU6:AU7"/>
    <mergeCell ref="Y5:Y7"/>
    <mergeCell ref="Z5:AC7"/>
    <mergeCell ref="X5:X7"/>
    <mergeCell ref="DH6:DH7"/>
    <mergeCell ref="DI6:DI7"/>
    <mergeCell ref="CC5:CF5"/>
    <mergeCell ref="CC6:CC7"/>
    <mergeCell ref="CD6:CD7"/>
    <mergeCell ref="CE6:CE7"/>
    <mergeCell ref="CF6:CF7"/>
    <mergeCell ref="CZ5:CZ7"/>
    <mergeCell ref="CN6:CN7"/>
    <mergeCell ref="DA5:DA7"/>
    <mergeCell ref="DJ6:DJ7"/>
    <mergeCell ref="DK6:DK7"/>
    <mergeCell ref="DL6:DL7"/>
    <mergeCell ref="DB5:DJ5"/>
    <mergeCell ref="DB6:DB7"/>
    <mergeCell ref="DC6:DC7"/>
    <mergeCell ref="DD6:DD7"/>
    <mergeCell ref="DE6:DE7"/>
    <mergeCell ref="DF6:DF7"/>
    <mergeCell ref="DG6:DG7"/>
    <mergeCell ref="GC6:GC7"/>
    <mergeCell ref="GJ6:GJ7"/>
    <mergeCell ref="GK6:GK7"/>
    <mergeCell ref="GL6:GL7"/>
    <mergeCell ref="Z8:AC8"/>
    <mergeCell ref="Z9:AC9"/>
    <mergeCell ref="Z10:AC10"/>
    <mergeCell ref="Z17:AC17"/>
    <mergeCell ref="Z11:AC11"/>
    <mergeCell ref="Z12:AC12"/>
    <mergeCell ref="Z13:AC13"/>
    <mergeCell ref="Z14:AC14"/>
    <mergeCell ref="Z28:AC28"/>
    <mergeCell ref="Z29:AC29"/>
    <mergeCell ref="Z30:AC30"/>
    <mergeCell ref="Z23:AC23"/>
    <mergeCell ref="Z24:AC24"/>
    <mergeCell ref="Z25:AC25"/>
    <mergeCell ref="Z26:AC26"/>
    <mergeCell ref="T5:W5"/>
    <mergeCell ref="AD5:AG5"/>
    <mergeCell ref="Z27:AC27"/>
    <mergeCell ref="Z19:AC19"/>
    <mergeCell ref="Z20:AC20"/>
    <mergeCell ref="Z21:AC21"/>
    <mergeCell ref="Z22:AC22"/>
    <mergeCell ref="Z15:AC15"/>
    <mergeCell ref="Z16:AC16"/>
    <mergeCell ref="Z18:AC18"/>
    <mergeCell ref="BW8:BZ8"/>
    <mergeCell ref="BW9:BZ9"/>
    <mergeCell ref="BW10:BZ10"/>
    <mergeCell ref="BW11:BZ11"/>
    <mergeCell ref="BW12:BZ12"/>
    <mergeCell ref="BW13:BZ13"/>
    <mergeCell ref="BW14:BZ14"/>
    <mergeCell ref="BW15:BZ15"/>
    <mergeCell ref="BW22:BZ22"/>
    <mergeCell ref="BW23:BZ23"/>
    <mergeCell ref="BW16:BZ16"/>
    <mergeCell ref="BW17:BZ17"/>
    <mergeCell ref="BW18:BZ18"/>
    <mergeCell ref="BW19:BZ19"/>
    <mergeCell ref="BW28:BZ28"/>
    <mergeCell ref="BW29:BZ29"/>
    <mergeCell ref="BW30:BZ30"/>
    <mergeCell ref="CT5:CT7"/>
    <mergeCell ref="BW24:BZ24"/>
    <mergeCell ref="BW25:BZ25"/>
    <mergeCell ref="BW26:BZ26"/>
    <mergeCell ref="BW27:BZ27"/>
    <mergeCell ref="BW20:BZ20"/>
    <mergeCell ref="BW21:BZ21"/>
    <mergeCell ref="CU5:CU7"/>
    <mergeCell ref="CV5:CY7"/>
    <mergeCell ref="CV8:CY8"/>
    <mergeCell ref="CV9:CY9"/>
    <mergeCell ref="CV10:CY10"/>
    <mergeCell ref="CV11:CY11"/>
    <mergeCell ref="CV12:CY12"/>
    <mergeCell ref="CV13:CY13"/>
    <mergeCell ref="CV14:CY14"/>
    <mergeCell ref="CV15:CY15"/>
    <mergeCell ref="CV16:CY16"/>
    <mergeCell ref="CV17:CY17"/>
    <mergeCell ref="CV24:CY24"/>
    <mergeCell ref="CV25:CY25"/>
    <mergeCell ref="CV18:CY18"/>
    <mergeCell ref="CV19:CY19"/>
    <mergeCell ref="CV20:CY20"/>
    <mergeCell ref="CV21:CY21"/>
    <mergeCell ref="CV30:CY30"/>
    <mergeCell ref="DS5:DS7"/>
    <mergeCell ref="DK5:DR5"/>
    <mergeCell ref="DR6:DR7"/>
    <mergeCell ref="CV26:CY26"/>
    <mergeCell ref="CV27:CY27"/>
    <mergeCell ref="CV28:CY28"/>
    <mergeCell ref="CV29:CY29"/>
    <mergeCell ref="CV22:CY22"/>
    <mergeCell ref="CV23:CY23"/>
    <mergeCell ref="DT5:DT7"/>
    <mergeCell ref="DU5:DX7"/>
    <mergeCell ref="DU8:DX8"/>
    <mergeCell ref="FM9:FP9"/>
    <mergeCell ref="FF6:FF7"/>
    <mergeCell ref="FJ6:FJ7"/>
    <mergeCell ref="FG5:FJ5"/>
    <mergeCell ref="FI6:FI7"/>
    <mergeCell ref="EG6:EG7"/>
    <mergeCell ref="EH6:EH7"/>
    <mergeCell ref="DU9:DX9"/>
    <mergeCell ref="DU10:DX10"/>
    <mergeCell ref="DU11:DX11"/>
    <mergeCell ref="DU12:DX12"/>
    <mergeCell ref="DU13:DX13"/>
    <mergeCell ref="DU14:DX14"/>
    <mergeCell ref="DU15:DX15"/>
    <mergeCell ref="DU16:DX16"/>
    <mergeCell ref="DU23:DX23"/>
    <mergeCell ref="DU24:DX24"/>
    <mergeCell ref="DU17:DX17"/>
    <mergeCell ref="DU18:DX18"/>
    <mergeCell ref="DU19:DX19"/>
    <mergeCell ref="DU20:DX20"/>
    <mergeCell ref="DU29:DX29"/>
    <mergeCell ref="DU30:DX30"/>
    <mergeCell ref="DY5:EP5"/>
    <mergeCell ref="EQ5:EQ7"/>
    <mergeCell ref="DU25:DX25"/>
    <mergeCell ref="DU26:DX26"/>
    <mergeCell ref="DU27:DX27"/>
    <mergeCell ref="DU28:DX28"/>
    <mergeCell ref="DU21:DX21"/>
    <mergeCell ref="DU22:DX22"/>
    <mergeCell ref="ES8:EV8"/>
    <mergeCell ref="ES9:EV9"/>
    <mergeCell ref="ES10:EV10"/>
    <mergeCell ref="ES11:EV11"/>
    <mergeCell ref="ES12:EV12"/>
    <mergeCell ref="ES13:EV13"/>
    <mergeCell ref="ES14:EV14"/>
    <mergeCell ref="ES15:EV15"/>
    <mergeCell ref="ES22:EV22"/>
    <mergeCell ref="ES23:EV23"/>
    <mergeCell ref="ES16:EV16"/>
    <mergeCell ref="ES17:EV17"/>
    <mergeCell ref="ES18:EV18"/>
    <mergeCell ref="ES19:EV19"/>
    <mergeCell ref="ES28:EV28"/>
    <mergeCell ref="ES29:EV29"/>
    <mergeCell ref="ES30:EV30"/>
    <mergeCell ref="EW5:FF5"/>
    <mergeCell ref="ES24:EV24"/>
    <mergeCell ref="ES25:EV25"/>
    <mergeCell ref="ES26:EV26"/>
    <mergeCell ref="ES27:EV27"/>
    <mergeCell ref="ES20:EV20"/>
    <mergeCell ref="ES21:EV21"/>
    <mergeCell ref="FK5:FK7"/>
    <mergeCell ref="FL5:FL7"/>
    <mergeCell ref="FM5:FP7"/>
    <mergeCell ref="FM8:FP8"/>
    <mergeCell ref="FM10:FP10"/>
    <mergeCell ref="FM11:FP11"/>
    <mergeCell ref="FM12:FP12"/>
    <mergeCell ref="FM13:FP13"/>
    <mergeCell ref="FM14:FP14"/>
    <mergeCell ref="FM15:FP15"/>
    <mergeCell ref="FM16:FP16"/>
    <mergeCell ref="FM17:FP17"/>
    <mergeCell ref="FM25:FP25"/>
    <mergeCell ref="FM18:FP18"/>
    <mergeCell ref="FM19:FP19"/>
    <mergeCell ref="FM20:FP20"/>
    <mergeCell ref="FM21:FP21"/>
    <mergeCell ref="FM30:FP30"/>
    <mergeCell ref="GA5:GC5"/>
    <mergeCell ref="GD5:GD7"/>
    <mergeCell ref="FM26:FP26"/>
    <mergeCell ref="FM27:FP27"/>
    <mergeCell ref="FM28:FP28"/>
    <mergeCell ref="FM29:FP29"/>
    <mergeCell ref="FM22:FP22"/>
    <mergeCell ref="FM23:FP23"/>
    <mergeCell ref="FM24:FP24"/>
    <mergeCell ref="GJ5:GP5"/>
    <mergeCell ref="GE5:GE7"/>
    <mergeCell ref="GF5:GI7"/>
    <mergeCell ref="GF8:GI8"/>
    <mergeCell ref="GM6:GM7"/>
    <mergeCell ref="GN6:GN7"/>
    <mergeCell ref="GO6:GO7"/>
    <mergeCell ref="GP6:GP7"/>
    <mergeCell ref="GF15:GI15"/>
    <mergeCell ref="GF16:GI16"/>
    <mergeCell ref="GF9:GI9"/>
    <mergeCell ref="GF10:GI10"/>
    <mergeCell ref="GF11:GI11"/>
    <mergeCell ref="GF12:GI12"/>
    <mergeCell ref="GV5:GV7"/>
    <mergeCell ref="GW5:GW7"/>
    <mergeCell ref="GF25:GI25"/>
    <mergeCell ref="GF26:GI26"/>
    <mergeCell ref="GF21:GI21"/>
    <mergeCell ref="GF22:GI22"/>
    <mergeCell ref="GF23:GI23"/>
    <mergeCell ref="GF24:GI24"/>
    <mergeCell ref="GF17:GI17"/>
    <mergeCell ref="GF18:GI18"/>
    <mergeCell ref="A1:X1"/>
    <mergeCell ref="A2:X2"/>
    <mergeCell ref="GF29:GI29"/>
    <mergeCell ref="GF30:GI30"/>
    <mergeCell ref="GF27:GI27"/>
    <mergeCell ref="GF28:GI28"/>
    <mergeCell ref="GF19:GI19"/>
    <mergeCell ref="GF20:GI20"/>
    <mergeCell ref="GF13:GI13"/>
    <mergeCell ref="GF14:GI1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45"/>
  <sheetViews>
    <sheetView workbookViewId="0" topLeftCell="A1">
      <selection activeCell="A2" sqref="A2:T3"/>
    </sheetView>
  </sheetViews>
  <sheetFormatPr defaultColWidth="9.140625" defaultRowHeight="12.75"/>
  <cols>
    <col min="1" max="1" width="4.140625" style="1" customWidth="1"/>
    <col min="2" max="4" width="9.140625" style="1" customWidth="1"/>
    <col min="5" max="5" width="4.8515625" style="1" customWidth="1"/>
    <col min="6" max="6" width="6.28125" style="1" customWidth="1"/>
    <col min="7" max="7" width="5.7109375" style="1" customWidth="1"/>
    <col min="8" max="8" width="6.28125" style="1" customWidth="1"/>
    <col min="9" max="9" width="6.421875" style="1" customWidth="1"/>
    <col min="10" max="10" width="6.57421875" style="1" customWidth="1"/>
    <col min="11" max="11" width="8.28125" style="1" customWidth="1"/>
    <col min="12" max="16" width="6.421875" style="1" customWidth="1"/>
    <col min="17" max="63" width="7.57421875" style="1" customWidth="1"/>
    <col min="64" max="65" width="6.57421875" style="1" customWidth="1"/>
    <col min="66" max="69" width="6.421875" style="1" customWidth="1"/>
    <col min="70" max="70" width="7.140625" style="1" customWidth="1"/>
    <col min="71" max="71" width="6.421875" style="1" customWidth="1"/>
    <col min="72" max="72" width="6.57421875" style="1" customWidth="1"/>
    <col min="73" max="73" width="8.00390625" style="1" customWidth="1"/>
    <col min="74" max="81" width="8.28125" style="1" customWidth="1"/>
    <col min="82" max="82" width="0.5625" style="1" customWidth="1"/>
    <col min="83" max="83" width="8.140625" style="1" customWidth="1"/>
    <col min="84" max="84" width="8.00390625" style="1" customWidth="1"/>
    <col min="85" max="85" width="6.57421875" style="1" customWidth="1"/>
    <col min="86" max="86" width="8.00390625" style="1" customWidth="1"/>
    <col min="87" max="87" width="6.57421875" style="1" customWidth="1"/>
    <col min="88" max="88" width="6.421875" style="1" customWidth="1"/>
    <col min="89" max="89" width="6.57421875" style="1" customWidth="1"/>
    <col min="90" max="91" width="6.421875" style="1" customWidth="1"/>
    <col min="92" max="92" width="6.57421875" style="1" customWidth="1"/>
    <col min="93" max="94" width="8.28125" style="1" customWidth="1"/>
    <col min="95" max="95" width="8.00390625" style="1" customWidth="1"/>
    <col min="96" max="96" width="7.28125" style="1" hidden="1" customWidth="1"/>
    <col min="97" max="97" width="6.421875" style="1" hidden="1" customWidth="1"/>
    <col min="98" max="98" width="6.7109375" style="1" hidden="1" customWidth="1"/>
    <col min="99" max="102" width="9.140625" style="1" hidden="1" customWidth="1"/>
    <col min="103" max="109" width="8.00390625" style="1" customWidth="1"/>
    <col min="110" max="118" width="7.28125" style="1" customWidth="1"/>
    <col min="119" max="119" width="8.00390625" style="1" customWidth="1"/>
    <col min="120" max="120" width="8.7109375" style="1" customWidth="1"/>
    <col min="121" max="121" width="9.28125" style="1" bestFit="1" customWidth="1"/>
    <col min="122" max="122" width="9.28125" style="1" customWidth="1"/>
    <col min="123" max="123" width="5.421875" style="1" customWidth="1"/>
    <col min="124" max="126" width="9.28125" style="1" customWidth="1"/>
    <col min="127" max="127" width="5.28125" style="1" customWidth="1"/>
    <col min="128" max="128" width="8.00390625" style="1" customWidth="1"/>
    <col min="129" max="129" width="6.57421875" style="1" customWidth="1"/>
    <col min="130" max="130" width="8.28125" style="1" customWidth="1"/>
    <col min="131" max="131" width="8.421875" style="1" customWidth="1"/>
    <col min="132" max="132" width="8.00390625" style="1" customWidth="1"/>
    <col min="133" max="133" width="8.421875" style="1" customWidth="1"/>
    <col min="134" max="134" width="7.00390625" style="1" customWidth="1"/>
    <col min="135" max="135" width="6.7109375" style="1" customWidth="1"/>
    <col min="136" max="136" width="8.00390625" style="1" customWidth="1"/>
    <col min="137" max="139" width="6.421875" style="1" customWidth="1"/>
    <col min="140" max="142" width="8.140625" style="1" customWidth="1"/>
    <col min="143" max="148" width="7.8515625" style="1" customWidth="1"/>
    <col min="149" max="149" width="6.421875" style="1" customWidth="1"/>
    <col min="150" max="150" width="8.28125" style="1" customWidth="1"/>
    <col min="151" max="151" width="6.8515625" style="1" customWidth="1"/>
    <col min="152" max="152" width="7.57421875" style="1" customWidth="1"/>
    <col min="153" max="154" width="8.421875" style="1" customWidth="1"/>
    <col min="155" max="155" width="8.7109375" style="1" customWidth="1"/>
    <col min="156" max="156" width="9.28125" style="1" bestFit="1" customWidth="1"/>
    <col min="157" max="159" width="9.140625" style="1" customWidth="1"/>
    <col min="160" max="161" width="9.8515625" style="1" bestFit="1" customWidth="1"/>
    <col min="162" max="16384" width="9.140625" style="1" customWidth="1"/>
  </cols>
  <sheetData>
    <row r="1" spans="1:151" ht="15">
      <c r="A1" s="201" t="s">
        <v>216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ET1" s="22"/>
      <c r="EU1" s="22"/>
    </row>
    <row r="2" spans="1:151" ht="11.25" customHeight="1">
      <c r="A2" s="342" t="s">
        <v>443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ET2" s="23"/>
      <c r="EU2" s="23"/>
    </row>
    <row r="3" spans="1:151" ht="12.75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ET3" s="23"/>
      <c r="EU3" s="23"/>
    </row>
    <row r="4" spans="1:154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 t="s">
        <v>30</v>
      </c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</row>
    <row r="5" spans="1:156" ht="15.75" customHeight="1">
      <c r="A5" s="203" t="s">
        <v>53</v>
      </c>
      <c r="B5" s="294" t="s">
        <v>54</v>
      </c>
      <c r="C5" s="294"/>
      <c r="D5" s="294"/>
      <c r="E5" s="294"/>
      <c r="F5" s="286" t="s">
        <v>143</v>
      </c>
      <c r="G5" s="287"/>
      <c r="H5" s="287"/>
      <c r="I5" s="287"/>
      <c r="J5" s="287"/>
      <c r="K5" s="302"/>
      <c r="L5" s="286" t="s">
        <v>96</v>
      </c>
      <c r="M5" s="287"/>
      <c r="N5" s="287"/>
      <c r="O5" s="287"/>
      <c r="P5" s="287"/>
      <c r="Q5" s="302"/>
      <c r="R5" s="286" t="s">
        <v>144</v>
      </c>
      <c r="S5" s="287"/>
      <c r="T5" s="298" t="s">
        <v>222</v>
      </c>
      <c r="U5" s="203" t="s">
        <v>53</v>
      </c>
      <c r="V5" s="294" t="s">
        <v>54</v>
      </c>
      <c r="W5" s="294"/>
      <c r="X5" s="294"/>
      <c r="Y5" s="294"/>
      <c r="Z5" s="286" t="s">
        <v>144</v>
      </c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302"/>
      <c r="AM5" s="298" t="s">
        <v>222</v>
      </c>
      <c r="AN5" s="203" t="s">
        <v>53</v>
      </c>
      <c r="AO5" s="294" t="s">
        <v>54</v>
      </c>
      <c r="AP5" s="294"/>
      <c r="AQ5" s="294"/>
      <c r="AR5" s="294"/>
      <c r="AS5" s="286" t="s">
        <v>133</v>
      </c>
      <c r="AT5" s="287"/>
      <c r="AU5" s="287"/>
      <c r="AV5" s="287"/>
      <c r="AW5" s="287"/>
      <c r="AX5" s="287"/>
      <c r="AY5" s="287"/>
      <c r="AZ5" s="287"/>
      <c r="BA5" s="287"/>
      <c r="BB5" s="302"/>
      <c r="BC5" s="286" t="s">
        <v>134</v>
      </c>
      <c r="BD5" s="287"/>
      <c r="BE5" s="302"/>
      <c r="BF5" s="298" t="s">
        <v>222</v>
      </c>
      <c r="BG5" s="203" t="s">
        <v>53</v>
      </c>
      <c r="BH5" s="294" t="s">
        <v>54</v>
      </c>
      <c r="BI5" s="294"/>
      <c r="BJ5" s="294"/>
      <c r="BK5" s="294"/>
      <c r="BL5" s="324" t="s">
        <v>41</v>
      </c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6"/>
      <c r="BX5" s="327" t="s">
        <v>135</v>
      </c>
      <c r="BY5" s="298" t="s">
        <v>222</v>
      </c>
      <c r="BZ5" s="203" t="s">
        <v>53</v>
      </c>
      <c r="CA5" s="197" t="s">
        <v>54</v>
      </c>
      <c r="CB5" s="195"/>
      <c r="CC5" s="195"/>
      <c r="CD5" s="196"/>
      <c r="CE5" s="327" t="s">
        <v>136</v>
      </c>
      <c r="CF5" s="334" t="s">
        <v>145</v>
      </c>
      <c r="CG5" s="335"/>
      <c r="CH5" s="336"/>
      <c r="CI5" s="279" t="s">
        <v>55</v>
      </c>
      <c r="CJ5" s="280"/>
      <c r="CK5" s="280"/>
      <c r="CL5" s="280"/>
      <c r="CM5" s="280"/>
      <c r="CN5" s="280"/>
      <c r="CO5" s="280"/>
      <c r="CP5" s="280"/>
      <c r="CQ5" s="280"/>
      <c r="CR5" s="281" t="s">
        <v>86</v>
      </c>
      <c r="CS5" s="285"/>
      <c r="CT5" s="285"/>
      <c r="CU5" s="294"/>
      <c r="CV5" s="294"/>
      <c r="CW5" s="294"/>
      <c r="CX5" s="286"/>
      <c r="CY5" s="47"/>
      <c r="CZ5" s="298" t="s">
        <v>222</v>
      </c>
      <c r="DA5" s="203" t="s">
        <v>53</v>
      </c>
      <c r="DB5" s="294" t="s">
        <v>54</v>
      </c>
      <c r="DC5" s="294"/>
      <c r="DD5" s="294"/>
      <c r="DE5" s="294"/>
      <c r="DF5" s="313" t="s">
        <v>146</v>
      </c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40"/>
      <c r="DR5" s="298" t="s">
        <v>222</v>
      </c>
      <c r="DS5" s="203" t="s">
        <v>53</v>
      </c>
      <c r="DT5" s="294" t="s">
        <v>54</v>
      </c>
      <c r="DU5" s="294"/>
      <c r="DV5" s="294"/>
      <c r="DW5" s="294"/>
      <c r="DX5" s="295" t="s">
        <v>137</v>
      </c>
      <c r="DY5" s="294" t="s">
        <v>138</v>
      </c>
      <c r="DZ5" s="294"/>
      <c r="EA5" s="294"/>
      <c r="EB5" s="313" t="s">
        <v>155</v>
      </c>
      <c r="EC5" s="314"/>
      <c r="ED5" s="315"/>
      <c r="EE5" s="341" t="s">
        <v>154</v>
      </c>
      <c r="EF5" s="341"/>
      <c r="EG5" s="341"/>
      <c r="EH5" s="341"/>
      <c r="EI5" s="341"/>
      <c r="EJ5" s="341"/>
      <c r="EK5" s="298" t="s">
        <v>222</v>
      </c>
      <c r="EL5" s="203" t="s">
        <v>53</v>
      </c>
      <c r="EM5" s="314" t="s">
        <v>149</v>
      </c>
      <c r="EN5" s="314"/>
      <c r="EO5" s="314"/>
      <c r="EP5" s="314"/>
      <c r="EQ5" s="314"/>
      <c r="ER5" s="315"/>
      <c r="ES5" s="331" t="s">
        <v>140</v>
      </c>
      <c r="ET5" s="285" t="s">
        <v>141</v>
      </c>
      <c r="EU5" s="285"/>
      <c r="EV5" s="285"/>
      <c r="EW5" s="285"/>
      <c r="EX5" s="285"/>
      <c r="EY5" s="298" t="s">
        <v>222</v>
      </c>
      <c r="EZ5" s="276" t="s">
        <v>223</v>
      </c>
    </row>
    <row r="6" spans="1:156" ht="16.5" customHeight="1">
      <c r="A6" s="203"/>
      <c r="B6" s="294"/>
      <c r="C6" s="294"/>
      <c r="D6" s="294"/>
      <c r="E6" s="294"/>
      <c r="F6" s="293" t="s">
        <v>61</v>
      </c>
      <c r="G6" s="293" t="s">
        <v>63</v>
      </c>
      <c r="H6" s="293" t="s">
        <v>64</v>
      </c>
      <c r="I6" s="293" t="s">
        <v>68</v>
      </c>
      <c r="J6" s="319" t="s">
        <v>82</v>
      </c>
      <c r="K6" s="298" t="s">
        <v>132</v>
      </c>
      <c r="L6" s="319" t="s">
        <v>34</v>
      </c>
      <c r="M6" s="319" t="s">
        <v>35</v>
      </c>
      <c r="N6" s="319" t="s">
        <v>36</v>
      </c>
      <c r="O6" s="319" t="s">
        <v>58</v>
      </c>
      <c r="P6" s="319" t="s">
        <v>64</v>
      </c>
      <c r="Q6" s="298" t="s">
        <v>132</v>
      </c>
      <c r="R6" s="311" t="s">
        <v>35</v>
      </c>
      <c r="S6" s="332" t="s">
        <v>36</v>
      </c>
      <c r="T6" s="299"/>
      <c r="U6" s="203"/>
      <c r="V6" s="294"/>
      <c r="W6" s="294"/>
      <c r="X6" s="294"/>
      <c r="Y6" s="294"/>
      <c r="Z6" s="311" t="s">
        <v>58</v>
      </c>
      <c r="AA6" s="311" t="s">
        <v>61</v>
      </c>
      <c r="AB6" s="311" t="s">
        <v>62</v>
      </c>
      <c r="AC6" s="311" t="s">
        <v>63</v>
      </c>
      <c r="AD6" s="311" t="s">
        <v>64</v>
      </c>
      <c r="AE6" s="311" t="s">
        <v>72</v>
      </c>
      <c r="AF6" s="311" t="s">
        <v>68</v>
      </c>
      <c r="AG6" s="311" t="s">
        <v>73</v>
      </c>
      <c r="AH6" s="311" t="s">
        <v>70</v>
      </c>
      <c r="AI6" s="311" t="s">
        <v>74</v>
      </c>
      <c r="AJ6" s="311" t="s">
        <v>75</v>
      </c>
      <c r="AK6" s="311" t="s">
        <v>79</v>
      </c>
      <c r="AL6" s="298" t="s">
        <v>132</v>
      </c>
      <c r="AM6" s="299"/>
      <c r="AN6" s="203"/>
      <c r="AO6" s="294"/>
      <c r="AP6" s="294"/>
      <c r="AQ6" s="294"/>
      <c r="AR6" s="294"/>
      <c r="AS6" s="319" t="s">
        <v>34</v>
      </c>
      <c r="AT6" s="319" t="s">
        <v>35</v>
      </c>
      <c r="AU6" s="319" t="s">
        <v>36</v>
      </c>
      <c r="AV6" s="319" t="s">
        <v>58</v>
      </c>
      <c r="AW6" s="319" t="s">
        <v>59</v>
      </c>
      <c r="AX6" s="319" t="s">
        <v>60</v>
      </c>
      <c r="AY6" s="319" t="s">
        <v>61</v>
      </c>
      <c r="AZ6" s="319" t="s">
        <v>63</v>
      </c>
      <c r="BA6" s="319" t="s">
        <v>64</v>
      </c>
      <c r="BB6" s="298" t="s">
        <v>132</v>
      </c>
      <c r="BC6" s="319" t="s">
        <v>36</v>
      </c>
      <c r="BD6" s="319" t="s">
        <v>59</v>
      </c>
      <c r="BE6" s="298" t="s">
        <v>132</v>
      </c>
      <c r="BF6" s="299"/>
      <c r="BG6" s="203"/>
      <c r="BH6" s="294"/>
      <c r="BI6" s="294"/>
      <c r="BJ6" s="294"/>
      <c r="BK6" s="294"/>
      <c r="BL6" s="203" t="s">
        <v>42</v>
      </c>
      <c r="BM6" s="203" t="s">
        <v>43</v>
      </c>
      <c r="BN6" s="203" t="s">
        <v>44</v>
      </c>
      <c r="BO6" s="203" t="s">
        <v>45</v>
      </c>
      <c r="BP6" s="203" t="s">
        <v>46</v>
      </c>
      <c r="BQ6" s="203" t="s">
        <v>47</v>
      </c>
      <c r="BR6" s="203" t="s">
        <v>48</v>
      </c>
      <c r="BS6" s="318" t="s">
        <v>49</v>
      </c>
      <c r="BT6" s="318" t="s">
        <v>50</v>
      </c>
      <c r="BU6" s="318" t="s">
        <v>51</v>
      </c>
      <c r="BV6" s="318" t="s">
        <v>52</v>
      </c>
      <c r="BW6" s="298" t="s">
        <v>132</v>
      </c>
      <c r="BX6" s="328"/>
      <c r="BY6" s="299"/>
      <c r="BZ6" s="203"/>
      <c r="CA6" s="191"/>
      <c r="CB6" s="192"/>
      <c r="CC6" s="192"/>
      <c r="CD6" s="193"/>
      <c r="CE6" s="328"/>
      <c r="CF6" s="337" t="s">
        <v>59</v>
      </c>
      <c r="CG6" s="337" t="s">
        <v>74</v>
      </c>
      <c r="CH6" s="298" t="s">
        <v>132</v>
      </c>
      <c r="CI6" s="317" t="s">
        <v>34</v>
      </c>
      <c r="CJ6" s="317" t="s">
        <v>107</v>
      </c>
      <c r="CK6" s="317" t="s">
        <v>48</v>
      </c>
      <c r="CL6" s="317" t="s">
        <v>110</v>
      </c>
      <c r="CM6" s="317" t="s">
        <v>109</v>
      </c>
      <c r="CN6" s="317" t="s">
        <v>56</v>
      </c>
      <c r="CO6" s="317" t="s">
        <v>108</v>
      </c>
      <c r="CP6" s="317" t="s">
        <v>87</v>
      </c>
      <c r="CQ6" s="317" t="s">
        <v>106</v>
      </c>
      <c r="CR6" s="316" t="s">
        <v>31</v>
      </c>
      <c r="CS6" s="316" t="s">
        <v>32</v>
      </c>
      <c r="CT6" s="316" t="s">
        <v>33</v>
      </c>
      <c r="CU6" s="294"/>
      <c r="CV6" s="294"/>
      <c r="CW6" s="294"/>
      <c r="CX6" s="294"/>
      <c r="CY6" s="299" t="s">
        <v>132</v>
      </c>
      <c r="CZ6" s="299"/>
      <c r="DA6" s="203"/>
      <c r="DB6" s="294"/>
      <c r="DC6" s="294"/>
      <c r="DD6" s="294"/>
      <c r="DE6" s="294"/>
      <c r="DF6" s="311" t="s">
        <v>58</v>
      </c>
      <c r="DG6" s="311" t="s">
        <v>59</v>
      </c>
      <c r="DH6" s="311" t="s">
        <v>60</v>
      </c>
      <c r="DI6" s="311" t="s">
        <v>61</v>
      </c>
      <c r="DJ6" s="311" t="s">
        <v>62</v>
      </c>
      <c r="DK6" s="311" t="s">
        <v>63</v>
      </c>
      <c r="DL6" s="311" t="s">
        <v>64</v>
      </c>
      <c r="DM6" s="311" t="s">
        <v>72</v>
      </c>
      <c r="DN6" s="311" t="s">
        <v>68</v>
      </c>
      <c r="DO6" s="311" t="s">
        <v>73</v>
      </c>
      <c r="DP6" s="338" t="s">
        <v>74</v>
      </c>
      <c r="DQ6" s="299" t="s">
        <v>132</v>
      </c>
      <c r="DR6" s="299"/>
      <c r="DS6" s="203"/>
      <c r="DT6" s="294"/>
      <c r="DU6" s="294"/>
      <c r="DV6" s="294"/>
      <c r="DW6" s="294"/>
      <c r="DX6" s="296"/>
      <c r="DY6" s="319" t="s">
        <v>36</v>
      </c>
      <c r="DZ6" s="319" t="s">
        <v>59</v>
      </c>
      <c r="EA6" s="299" t="s">
        <v>132</v>
      </c>
      <c r="EB6" s="337" t="s">
        <v>73</v>
      </c>
      <c r="EC6" s="337" t="s">
        <v>74</v>
      </c>
      <c r="ED6" s="299" t="s">
        <v>132</v>
      </c>
      <c r="EE6" s="311" t="s">
        <v>156</v>
      </c>
      <c r="EF6" s="311" t="s">
        <v>157</v>
      </c>
      <c r="EG6" s="311" t="s">
        <v>73</v>
      </c>
      <c r="EH6" s="311" t="s">
        <v>70</v>
      </c>
      <c r="EI6" s="311" t="s">
        <v>74</v>
      </c>
      <c r="EJ6" s="299" t="s">
        <v>132</v>
      </c>
      <c r="EK6" s="299"/>
      <c r="EL6" s="203"/>
      <c r="EM6" s="311" t="s">
        <v>94</v>
      </c>
      <c r="EN6" s="311" t="s">
        <v>90</v>
      </c>
      <c r="EO6" s="311" t="s">
        <v>95</v>
      </c>
      <c r="EP6" s="311" t="s">
        <v>89</v>
      </c>
      <c r="EQ6" s="311" t="s">
        <v>139</v>
      </c>
      <c r="ER6" s="299" t="s">
        <v>132</v>
      </c>
      <c r="ES6" s="331"/>
      <c r="ET6" s="330" t="s">
        <v>36</v>
      </c>
      <c r="EU6" s="318" t="s">
        <v>58</v>
      </c>
      <c r="EV6" s="322" t="s">
        <v>61</v>
      </c>
      <c r="EW6" s="323" t="s">
        <v>70</v>
      </c>
      <c r="EX6" s="299" t="s">
        <v>132</v>
      </c>
      <c r="EY6" s="299"/>
      <c r="EZ6" s="277"/>
    </row>
    <row r="7" spans="1:156" ht="64.5" customHeight="1">
      <c r="A7" s="203"/>
      <c r="B7" s="294"/>
      <c r="C7" s="294"/>
      <c r="D7" s="294"/>
      <c r="E7" s="294"/>
      <c r="F7" s="293"/>
      <c r="G7" s="293"/>
      <c r="H7" s="293"/>
      <c r="I7" s="293"/>
      <c r="J7" s="320"/>
      <c r="K7" s="300"/>
      <c r="L7" s="320"/>
      <c r="M7" s="320"/>
      <c r="N7" s="320"/>
      <c r="O7" s="320"/>
      <c r="P7" s="320"/>
      <c r="Q7" s="300"/>
      <c r="R7" s="312"/>
      <c r="S7" s="333"/>
      <c r="T7" s="300"/>
      <c r="U7" s="203"/>
      <c r="V7" s="294"/>
      <c r="W7" s="294"/>
      <c r="X7" s="294"/>
      <c r="Y7" s="294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00"/>
      <c r="AM7" s="300"/>
      <c r="AN7" s="203"/>
      <c r="AO7" s="294"/>
      <c r="AP7" s="294"/>
      <c r="AQ7" s="294"/>
      <c r="AR7" s="294"/>
      <c r="AS7" s="320"/>
      <c r="AT7" s="320"/>
      <c r="AU7" s="320"/>
      <c r="AV7" s="320"/>
      <c r="AW7" s="320"/>
      <c r="AX7" s="320"/>
      <c r="AY7" s="320"/>
      <c r="AZ7" s="320"/>
      <c r="BA7" s="320"/>
      <c r="BB7" s="300"/>
      <c r="BC7" s="320"/>
      <c r="BD7" s="320"/>
      <c r="BE7" s="300"/>
      <c r="BF7" s="300"/>
      <c r="BG7" s="203"/>
      <c r="BH7" s="294"/>
      <c r="BI7" s="294"/>
      <c r="BJ7" s="294"/>
      <c r="BK7" s="294"/>
      <c r="BL7" s="203"/>
      <c r="BM7" s="203"/>
      <c r="BN7" s="203"/>
      <c r="BO7" s="203"/>
      <c r="BP7" s="203"/>
      <c r="BQ7" s="203"/>
      <c r="BR7" s="203"/>
      <c r="BS7" s="318"/>
      <c r="BT7" s="318"/>
      <c r="BU7" s="318"/>
      <c r="BV7" s="318"/>
      <c r="BW7" s="300"/>
      <c r="BX7" s="329"/>
      <c r="BY7" s="300"/>
      <c r="BZ7" s="203"/>
      <c r="CA7" s="194"/>
      <c r="CB7" s="187"/>
      <c r="CC7" s="187"/>
      <c r="CD7" s="188"/>
      <c r="CE7" s="329"/>
      <c r="CF7" s="337"/>
      <c r="CG7" s="337"/>
      <c r="CH7" s="300"/>
      <c r="CI7" s="318"/>
      <c r="CJ7" s="318"/>
      <c r="CK7" s="318"/>
      <c r="CL7" s="318"/>
      <c r="CM7" s="318"/>
      <c r="CN7" s="318"/>
      <c r="CO7" s="318"/>
      <c r="CP7" s="318"/>
      <c r="CQ7" s="318"/>
      <c r="CR7" s="316"/>
      <c r="CS7" s="316"/>
      <c r="CT7" s="316"/>
      <c r="CU7" s="294"/>
      <c r="CV7" s="294"/>
      <c r="CW7" s="294"/>
      <c r="CX7" s="294"/>
      <c r="CY7" s="300"/>
      <c r="CZ7" s="300"/>
      <c r="DA7" s="203"/>
      <c r="DB7" s="294"/>
      <c r="DC7" s="294"/>
      <c r="DD7" s="294"/>
      <c r="DE7" s="294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20"/>
      <c r="DQ7" s="300"/>
      <c r="DR7" s="300"/>
      <c r="DS7" s="203"/>
      <c r="DT7" s="294"/>
      <c r="DU7" s="294"/>
      <c r="DV7" s="294"/>
      <c r="DW7" s="294"/>
      <c r="DX7" s="297"/>
      <c r="DY7" s="320"/>
      <c r="DZ7" s="320"/>
      <c r="EA7" s="300"/>
      <c r="EB7" s="337"/>
      <c r="EC7" s="337"/>
      <c r="ED7" s="300"/>
      <c r="EE7" s="312"/>
      <c r="EF7" s="312"/>
      <c r="EG7" s="312"/>
      <c r="EH7" s="312"/>
      <c r="EI7" s="312"/>
      <c r="EJ7" s="300"/>
      <c r="EK7" s="300"/>
      <c r="EL7" s="203"/>
      <c r="EM7" s="312"/>
      <c r="EN7" s="312"/>
      <c r="EO7" s="312"/>
      <c r="EP7" s="312"/>
      <c r="EQ7" s="312"/>
      <c r="ER7" s="300"/>
      <c r="ES7" s="331"/>
      <c r="ET7" s="330"/>
      <c r="EU7" s="318"/>
      <c r="EV7" s="322"/>
      <c r="EW7" s="323"/>
      <c r="EX7" s="300"/>
      <c r="EY7" s="300"/>
      <c r="EZ7" s="278"/>
    </row>
    <row r="8" spans="1:156" ht="36" customHeight="1">
      <c r="A8" s="3">
        <v>1</v>
      </c>
      <c r="B8" s="252" t="s">
        <v>15</v>
      </c>
      <c r="C8" s="252"/>
      <c r="D8" s="252"/>
      <c r="E8" s="252"/>
      <c r="F8" s="15">
        <f aca="true" t="shared" si="0" ref="F8:K8">SUM(F10:F14)</f>
        <v>3.24</v>
      </c>
      <c r="G8" s="15">
        <f t="shared" si="0"/>
        <v>3.24</v>
      </c>
      <c r="H8" s="15">
        <f t="shared" si="0"/>
        <v>3.24</v>
      </c>
      <c r="I8" s="15">
        <f t="shared" si="0"/>
        <v>3.24</v>
      </c>
      <c r="J8" s="15">
        <f t="shared" si="0"/>
        <v>3.24</v>
      </c>
      <c r="K8" s="15">
        <f t="shared" si="0"/>
        <v>3.24</v>
      </c>
      <c r="L8" s="8">
        <f aca="true" t="shared" si="1" ref="L8:R8">SUM(L10:L14)</f>
        <v>3.24</v>
      </c>
      <c r="M8" s="8">
        <f t="shared" si="1"/>
        <v>3.24</v>
      </c>
      <c r="N8" s="8">
        <f t="shared" si="1"/>
        <v>3.24</v>
      </c>
      <c r="O8" s="8">
        <f t="shared" si="1"/>
        <v>3.24</v>
      </c>
      <c r="P8" s="8">
        <f t="shared" si="1"/>
        <v>3.24</v>
      </c>
      <c r="Q8" s="8">
        <f t="shared" si="1"/>
        <v>3.24</v>
      </c>
      <c r="R8" s="8">
        <f t="shared" si="1"/>
        <v>3.24</v>
      </c>
      <c r="S8" s="8">
        <f aca="true" t="shared" si="2" ref="S8:AK8">SUM(S10:S14)</f>
        <v>3.24</v>
      </c>
      <c r="T8" s="8">
        <f>SUM(T10:T14)</f>
        <v>3.24</v>
      </c>
      <c r="U8" s="3">
        <v>1</v>
      </c>
      <c r="V8" s="252" t="s">
        <v>15</v>
      </c>
      <c r="W8" s="252"/>
      <c r="X8" s="252"/>
      <c r="Y8" s="252"/>
      <c r="Z8" s="8">
        <f t="shared" si="2"/>
        <v>3.24</v>
      </c>
      <c r="AA8" s="8">
        <f t="shared" si="2"/>
        <v>3.24</v>
      </c>
      <c r="AB8" s="8">
        <f t="shared" si="2"/>
        <v>3.24</v>
      </c>
      <c r="AC8" s="8">
        <f t="shared" si="2"/>
        <v>3.24</v>
      </c>
      <c r="AD8" s="8">
        <f t="shared" si="2"/>
        <v>3.24</v>
      </c>
      <c r="AE8" s="8">
        <f t="shared" si="2"/>
        <v>3.24</v>
      </c>
      <c r="AF8" s="8">
        <f t="shared" si="2"/>
        <v>3.24</v>
      </c>
      <c r="AG8" s="8">
        <f t="shared" si="2"/>
        <v>3.24</v>
      </c>
      <c r="AH8" s="8">
        <f t="shared" si="2"/>
        <v>3.24</v>
      </c>
      <c r="AI8" s="8">
        <f t="shared" si="2"/>
        <v>3.24</v>
      </c>
      <c r="AJ8" s="8">
        <f t="shared" si="2"/>
        <v>3.24</v>
      </c>
      <c r="AK8" s="8">
        <f t="shared" si="2"/>
        <v>3.24</v>
      </c>
      <c r="AL8" s="8">
        <f>SUM(AL10:AL14)</f>
        <v>3.24</v>
      </c>
      <c r="AM8" s="8">
        <f>SUM(AM10:AM14)</f>
        <v>3.24</v>
      </c>
      <c r="AN8" s="3">
        <v>1</v>
      </c>
      <c r="AO8" s="252" t="s">
        <v>15</v>
      </c>
      <c r="AP8" s="252"/>
      <c r="AQ8" s="252"/>
      <c r="AR8" s="252"/>
      <c r="AS8" s="8">
        <f aca="true" t="shared" si="3" ref="AS8:BL8">SUM(AS10:AS14)</f>
        <v>3.24</v>
      </c>
      <c r="AT8" s="8">
        <f t="shared" si="3"/>
        <v>3.24</v>
      </c>
      <c r="AU8" s="8">
        <f t="shared" si="3"/>
        <v>3.24</v>
      </c>
      <c r="AV8" s="8">
        <f t="shared" si="3"/>
        <v>3.24</v>
      </c>
      <c r="AW8" s="8">
        <f t="shared" si="3"/>
        <v>3.24</v>
      </c>
      <c r="AX8" s="8">
        <f t="shared" si="3"/>
        <v>3.24</v>
      </c>
      <c r="AY8" s="8">
        <f t="shared" si="3"/>
        <v>3.24</v>
      </c>
      <c r="AZ8" s="8">
        <f t="shared" si="3"/>
        <v>3.24</v>
      </c>
      <c r="BA8" s="8">
        <f t="shared" si="3"/>
        <v>3.24</v>
      </c>
      <c r="BB8" s="8">
        <f t="shared" si="3"/>
        <v>3.24</v>
      </c>
      <c r="BC8" s="8">
        <f t="shared" si="3"/>
        <v>3.24</v>
      </c>
      <c r="BD8" s="8">
        <f t="shared" si="3"/>
        <v>3.24</v>
      </c>
      <c r="BE8" s="8">
        <f t="shared" si="3"/>
        <v>3.24</v>
      </c>
      <c r="BF8" s="8">
        <f>SUM(BF10:BF14)</f>
        <v>3.24</v>
      </c>
      <c r="BG8" s="3">
        <v>1</v>
      </c>
      <c r="BH8" s="252" t="s">
        <v>15</v>
      </c>
      <c r="BI8" s="252"/>
      <c r="BJ8" s="252"/>
      <c r="BK8" s="252"/>
      <c r="BL8" s="8">
        <f t="shared" si="3"/>
        <v>3.24</v>
      </c>
      <c r="BM8" s="8">
        <f aca="true" t="shared" si="4" ref="BM8:CK8">SUM(BM10:BM14)</f>
        <v>3.24</v>
      </c>
      <c r="BN8" s="8">
        <f t="shared" si="4"/>
        <v>3.24</v>
      </c>
      <c r="BO8" s="8">
        <f t="shared" si="4"/>
        <v>3.24</v>
      </c>
      <c r="BP8" s="8">
        <f t="shared" si="4"/>
        <v>3.24</v>
      </c>
      <c r="BQ8" s="8">
        <f t="shared" si="4"/>
        <v>3.24</v>
      </c>
      <c r="BR8" s="8">
        <f t="shared" si="4"/>
        <v>3.24</v>
      </c>
      <c r="BS8" s="8">
        <f t="shared" si="4"/>
        <v>3.24</v>
      </c>
      <c r="BT8" s="8">
        <f t="shared" si="4"/>
        <v>3.24</v>
      </c>
      <c r="BU8" s="8">
        <f t="shared" si="4"/>
        <v>3.24</v>
      </c>
      <c r="BV8" s="8">
        <f t="shared" si="4"/>
        <v>3.24</v>
      </c>
      <c r="BW8" s="8">
        <f aca="true" t="shared" si="5" ref="BW8:CH8">SUM(BW10:BW14)</f>
        <v>3.24</v>
      </c>
      <c r="BX8" s="8">
        <f t="shared" si="5"/>
        <v>3.24</v>
      </c>
      <c r="BY8" s="8">
        <f>SUM(BY10:BY14)</f>
        <v>3.24</v>
      </c>
      <c r="BZ8" s="3">
        <v>1</v>
      </c>
      <c r="CA8" s="252" t="s">
        <v>15</v>
      </c>
      <c r="CB8" s="252"/>
      <c r="CC8" s="252"/>
      <c r="CD8" s="252"/>
      <c r="CE8" s="8">
        <f t="shared" si="5"/>
        <v>3.24</v>
      </c>
      <c r="CF8" s="8">
        <f t="shared" si="5"/>
        <v>3.24</v>
      </c>
      <c r="CG8" s="8">
        <f t="shared" si="5"/>
        <v>3.24</v>
      </c>
      <c r="CH8" s="8">
        <f t="shared" si="5"/>
        <v>3.24</v>
      </c>
      <c r="CI8" s="8">
        <f t="shared" si="4"/>
        <v>2.5100000000000002</v>
      </c>
      <c r="CJ8" s="8">
        <f>SUM(CJ10:CJ14)</f>
        <v>2.5100000000000002</v>
      </c>
      <c r="CK8" s="8">
        <f t="shared" si="4"/>
        <v>3.24</v>
      </c>
      <c r="CL8" s="8">
        <f>SUM(CL10:CL14)</f>
        <v>3.24</v>
      </c>
      <c r="CM8" s="8">
        <f>SUM(CM10:CM14)</f>
        <v>3.24</v>
      </c>
      <c r="CN8" s="8">
        <f aca="true" t="shared" si="6" ref="CN8:CT8">SUM(CN10:CN14)</f>
        <v>3.24</v>
      </c>
      <c r="CO8" s="8">
        <f>SUM(CO10:CO14)</f>
        <v>3.24</v>
      </c>
      <c r="CP8" s="8">
        <f t="shared" si="6"/>
        <v>3.24</v>
      </c>
      <c r="CQ8" s="8">
        <f t="shared" si="6"/>
        <v>3.24</v>
      </c>
      <c r="CR8" s="8">
        <f t="shared" si="6"/>
        <v>2.33</v>
      </c>
      <c r="CS8" s="8">
        <f t="shared" si="6"/>
        <v>2.33</v>
      </c>
      <c r="CT8" s="8">
        <f t="shared" si="6"/>
        <v>2.33</v>
      </c>
      <c r="CU8" s="252" t="s">
        <v>15</v>
      </c>
      <c r="CV8" s="252"/>
      <c r="CW8" s="252"/>
      <c r="CX8" s="252"/>
      <c r="CY8" s="8">
        <f aca="true" t="shared" si="7" ref="CY8:EX8">SUM(CY10:CY14)</f>
        <v>3.13519126980032</v>
      </c>
      <c r="CZ8" s="8">
        <f t="shared" si="7"/>
        <v>3.16585204707394</v>
      </c>
      <c r="DA8" s="3">
        <v>1</v>
      </c>
      <c r="DB8" s="252" t="s">
        <v>15</v>
      </c>
      <c r="DC8" s="252"/>
      <c r="DD8" s="252"/>
      <c r="DE8" s="252"/>
      <c r="DF8" s="8">
        <f t="shared" si="7"/>
        <v>3.24</v>
      </c>
      <c r="DG8" s="8">
        <f t="shared" si="7"/>
        <v>3.24</v>
      </c>
      <c r="DH8" s="8">
        <f t="shared" si="7"/>
        <v>3.24</v>
      </c>
      <c r="DI8" s="8">
        <f t="shared" si="7"/>
        <v>3.24</v>
      </c>
      <c r="DJ8" s="8">
        <f t="shared" si="7"/>
        <v>3.24</v>
      </c>
      <c r="DK8" s="8">
        <f t="shared" si="7"/>
        <v>3.24</v>
      </c>
      <c r="DL8" s="8">
        <f t="shared" si="7"/>
        <v>3.24</v>
      </c>
      <c r="DM8" s="8">
        <f t="shared" si="7"/>
        <v>3.24</v>
      </c>
      <c r="DN8" s="8">
        <f t="shared" si="7"/>
        <v>3.24</v>
      </c>
      <c r="DO8" s="8">
        <f t="shared" si="7"/>
        <v>3.24</v>
      </c>
      <c r="DP8" s="8">
        <f>SUM(DP10:DP14)</f>
        <v>3.24</v>
      </c>
      <c r="DQ8" s="8">
        <f>SUM(DQ10:DQ14)</f>
        <v>3.24</v>
      </c>
      <c r="DR8" s="8">
        <f>SUM(DR10:DR14)</f>
        <v>3.24</v>
      </c>
      <c r="DS8" s="3">
        <v>1</v>
      </c>
      <c r="DT8" s="252" t="s">
        <v>15</v>
      </c>
      <c r="DU8" s="252"/>
      <c r="DV8" s="252"/>
      <c r="DW8" s="252"/>
      <c r="DX8" s="8">
        <f t="shared" si="7"/>
        <v>3.24</v>
      </c>
      <c r="DY8" s="8">
        <f t="shared" si="7"/>
        <v>3.88</v>
      </c>
      <c r="DZ8" s="8">
        <f t="shared" si="7"/>
        <v>3.88</v>
      </c>
      <c r="EA8" s="8">
        <f t="shared" si="7"/>
        <v>3.88</v>
      </c>
      <c r="EB8" s="8">
        <f>SUM(EB10:EB14)</f>
        <v>3.24</v>
      </c>
      <c r="EC8" s="8">
        <f t="shared" si="7"/>
        <v>2.5100000000000002</v>
      </c>
      <c r="ED8" s="8">
        <f aca="true" t="shared" si="8" ref="ED8:EM8">SUM(ED10:ED14)</f>
        <v>2.9325532186105803</v>
      </c>
      <c r="EE8" s="8">
        <f t="shared" si="8"/>
        <v>2.5100000000000002</v>
      </c>
      <c r="EF8" s="8">
        <f t="shared" si="8"/>
        <v>2.5100000000000002</v>
      </c>
      <c r="EG8" s="8">
        <f t="shared" si="8"/>
        <v>2.5100000000000002</v>
      </c>
      <c r="EH8" s="8">
        <f t="shared" si="8"/>
        <v>2.5100000000000002</v>
      </c>
      <c r="EI8" s="8">
        <f t="shared" si="8"/>
        <v>2.5100000000000002</v>
      </c>
      <c r="EJ8" s="8">
        <f t="shared" si="8"/>
        <v>2.5100000000000002</v>
      </c>
      <c r="EK8" s="8">
        <f>SUM(EK10:EK14)</f>
        <v>2.9484605597964375</v>
      </c>
      <c r="EL8" s="3">
        <v>1</v>
      </c>
      <c r="EM8" s="8">
        <f t="shared" si="8"/>
        <v>3.24</v>
      </c>
      <c r="EN8" s="8">
        <f t="shared" si="7"/>
        <v>3.87</v>
      </c>
      <c r="EO8" s="8">
        <f>SUM(EO10:EO14)</f>
        <v>3.24</v>
      </c>
      <c r="EP8" s="8">
        <f t="shared" si="7"/>
        <v>3.24</v>
      </c>
      <c r="EQ8" s="8">
        <f t="shared" si="7"/>
        <v>3.24</v>
      </c>
      <c r="ER8" s="8">
        <f t="shared" si="7"/>
        <v>3.482185190667593</v>
      </c>
      <c r="ES8" s="8">
        <f t="shared" si="7"/>
        <v>3.24</v>
      </c>
      <c r="ET8" s="8">
        <f t="shared" si="7"/>
        <v>3.24</v>
      </c>
      <c r="EU8" s="8">
        <f t="shared" si="7"/>
        <v>3.24</v>
      </c>
      <c r="EV8" s="8">
        <f t="shared" si="7"/>
        <v>4.69</v>
      </c>
      <c r="EW8" s="8">
        <f t="shared" si="7"/>
        <v>3.24</v>
      </c>
      <c r="EX8" s="8">
        <f t="shared" si="7"/>
        <v>3.544640687286372</v>
      </c>
      <c r="EY8" s="8">
        <f>SUM(EY10:EY14)</f>
        <v>3.511618348054001</v>
      </c>
      <c r="EZ8" s="8">
        <f>SUM(EZ10:EZ14)</f>
        <v>3.2568300756981308</v>
      </c>
    </row>
    <row r="9" spans="1:156" ht="12.75" customHeight="1">
      <c r="A9" s="4"/>
      <c r="B9" s="259" t="s">
        <v>5</v>
      </c>
      <c r="C9" s="259"/>
      <c r="D9" s="259"/>
      <c r="E9" s="259"/>
      <c r="F9" s="16"/>
      <c r="G9" s="16"/>
      <c r="H9" s="16"/>
      <c r="I9" s="16"/>
      <c r="J9" s="16"/>
      <c r="K9" s="16"/>
      <c r="L9" s="40"/>
      <c r="M9" s="40"/>
      <c r="N9" s="40"/>
      <c r="O9" s="40"/>
      <c r="P9" s="40"/>
      <c r="Q9" s="40"/>
      <c r="R9" s="40"/>
      <c r="S9" s="40"/>
      <c r="T9" s="40"/>
      <c r="U9" s="4"/>
      <c r="V9" s="259" t="s">
        <v>5</v>
      </c>
      <c r="W9" s="259"/>
      <c r="X9" s="259"/>
      <c r="Y9" s="259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"/>
      <c r="AO9" s="259" t="s">
        <v>5</v>
      </c>
      <c r="AP9" s="259"/>
      <c r="AQ9" s="259"/>
      <c r="AR9" s="259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"/>
      <c r="BH9" s="259" t="s">
        <v>5</v>
      </c>
      <c r="BI9" s="259"/>
      <c r="BJ9" s="259"/>
      <c r="BK9" s="259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"/>
      <c r="CA9" s="259" t="s">
        <v>5</v>
      </c>
      <c r="CB9" s="259"/>
      <c r="CC9" s="259"/>
      <c r="CD9" s="259"/>
      <c r="CE9" s="40"/>
      <c r="CF9" s="40"/>
      <c r="CG9" s="40"/>
      <c r="CH9" s="40"/>
      <c r="CI9" s="40"/>
      <c r="CJ9" s="7"/>
      <c r="CK9" s="40"/>
      <c r="CL9" s="40"/>
      <c r="CM9" s="40"/>
      <c r="CN9" s="7"/>
      <c r="CO9" s="40"/>
      <c r="CP9" s="40"/>
      <c r="CQ9" s="40"/>
      <c r="CR9" s="7"/>
      <c r="CS9" s="7"/>
      <c r="CT9" s="7"/>
      <c r="CU9" s="259" t="s">
        <v>5</v>
      </c>
      <c r="CV9" s="259"/>
      <c r="CW9" s="259"/>
      <c r="CX9" s="259"/>
      <c r="CY9" s="40"/>
      <c r="CZ9" s="40"/>
      <c r="DA9" s="4"/>
      <c r="DB9" s="259" t="s">
        <v>5</v>
      </c>
      <c r="DC9" s="259"/>
      <c r="DD9" s="259"/>
      <c r="DE9" s="259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"/>
      <c r="DT9" s="259" t="s">
        <v>5</v>
      </c>
      <c r="DU9" s="259"/>
      <c r="DV9" s="259"/>
      <c r="DW9" s="259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"/>
      <c r="EM9" s="40"/>
      <c r="EN9" s="40"/>
      <c r="EO9" s="40"/>
      <c r="EP9" s="40"/>
      <c r="EQ9" s="40"/>
      <c r="ER9" s="40"/>
      <c r="ES9" s="40"/>
      <c r="ET9" s="10"/>
      <c r="EU9" s="10"/>
      <c r="EV9" s="10"/>
      <c r="EW9" s="10"/>
      <c r="EX9" s="10"/>
      <c r="EY9" s="10"/>
      <c r="EZ9" s="10"/>
    </row>
    <row r="10" spans="1:156" ht="13.5" customHeight="1">
      <c r="A10" s="4" t="s">
        <v>16</v>
      </c>
      <c r="B10" s="260" t="s">
        <v>21</v>
      </c>
      <c r="C10" s="260"/>
      <c r="D10" s="260"/>
      <c r="E10" s="260"/>
      <c r="F10" s="5">
        <v>1.3</v>
      </c>
      <c r="G10" s="5">
        <v>1.3</v>
      </c>
      <c r="H10" s="5">
        <v>1.3</v>
      </c>
      <c r="I10" s="5">
        <v>1.3</v>
      </c>
      <c r="J10" s="5">
        <v>1.3</v>
      </c>
      <c r="K10" s="5">
        <v>1.3</v>
      </c>
      <c r="L10" s="5">
        <v>1.3</v>
      </c>
      <c r="M10" s="5">
        <v>1.3</v>
      </c>
      <c r="N10" s="5">
        <v>1.3</v>
      </c>
      <c r="O10" s="5">
        <v>1.3</v>
      </c>
      <c r="P10" s="5">
        <v>1.3</v>
      </c>
      <c r="Q10" s="5">
        <v>1.3</v>
      </c>
      <c r="R10" s="5">
        <v>1.3</v>
      </c>
      <c r="S10" s="5">
        <v>1.3</v>
      </c>
      <c r="T10" s="5">
        <v>1.3</v>
      </c>
      <c r="U10" s="4" t="s">
        <v>16</v>
      </c>
      <c r="V10" s="260" t="s">
        <v>21</v>
      </c>
      <c r="W10" s="260"/>
      <c r="X10" s="260"/>
      <c r="Y10" s="260"/>
      <c r="Z10" s="5">
        <v>1.3</v>
      </c>
      <c r="AA10" s="5">
        <v>1.3</v>
      </c>
      <c r="AB10" s="5">
        <v>1.3</v>
      </c>
      <c r="AC10" s="5">
        <v>1.3</v>
      </c>
      <c r="AD10" s="5">
        <v>1.3</v>
      </c>
      <c r="AE10" s="5">
        <v>1.3</v>
      </c>
      <c r="AF10" s="5">
        <v>1.3</v>
      </c>
      <c r="AG10" s="5">
        <v>1.3</v>
      </c>
      <c r="AH10" s="5">
        <v>1.3</v>
      </c>
      <c r="AI10" s="5">
        <v>1.3</v>
      </c>
      <c r="AJ10" s="5">
        <v>1.3</v>
      </c>
      <c r="AK10" s="5">
        <v>1.3</v>
      </c>
      <c r="AL10" s="5">
        <v>1.3</v>
      </c>
      <c r="AM10" s="5">
        <v>1.3</v>
      </c>
      <c r="AN10" s="4" t="s">
        <v>16</v>
      </c>
      <c r="AO10" s="260" t="s">
        <v>21</v>
      </c>
      <c r="AP10" s="260"/>
      <c r="AQ10" s="260"/>
      <c r="AR10" s="260"/>
      <c r="AS10" s="5">
        <v>1.3</v>
      </c>
      <c r="AT10" s="5">
        <v>1.3</v>
      </c>
      <c r="AU10" s="5">
        <v>1.3</v>
      </c>
      <c r="AV10" s="5">
        <v>1.3</v>
      </c>
      <c r="AW10" s="5">
        <v>1.3</v>
      </c>
      <c r="AX10" s="5">
        <v>1.3</v>
      </c>
      <c r="AY10" s="5">
        <v>1.3</v>
      </c>
      <c r="AZ10" s="5">
        <v>1.3</v>
      </c>
      <c r="BA10" s="5">
        <v>1.3</v>
      </c>
      <c r="BB10" s="5">
        <v>1.3</v>
      </c>
      <c r="BC10" s="5">
        <v>1.3</v>
      </c>
      <c r="BD10" s="5">
        <v>1.3</v>
      </c>
      <c r="BE10" s="5">
        <v>1.3</v>
      </c>
      <c r="BF10" s="5">
        <v>1.3</v>
      </c>
      <c r="BG10" s="4" t="s">
        <v>16</v>
      </c>
      <c r="BH10" s="260" t="s">
        <v>21</v>
      </c>
      <c r="BI10" s="260"/>
      <c r="BJ10" s="260"/>
      <c r="BK10" s="260"/>
      <c r="BL10" s="5">
        <v>1.3</v>
      </c>
      <c r="BM10" s="5">
        <v>1.3</v>
      </c>
      <c r="BN10" s="5">
        <v>1.3</v>
      </c>
      <c r="BO10" s="5">
        <v>1.3</v>
      </c>
      <c r="BP10" s="5">
        <v>1.3</v>
      </c>
      <c r="BQ10" s="5">
        <v>1.3</v>
      </c>
      <c r="BR10" s="5">
        <v>1.3</v>
      </c>
      <c r="BS10" s="5">
        <v>1.3</v>
      </c>
      <c r="BT10" s="5">
        <v>1.3</v>
      </c>
      <c r="BU10" s="5">
        <v>1.3</v>
      </c>
      <c r="BV10" s="5">
        <v>1.3</v>
      </c>
      <c r="BW10" s="5">
        <v>1.3</v>
      </c>
      <c r="BX10" s="5">
        <v>1.3</v>
      </c>
      <c r="BY10" s="5">
        <v>1.3</v>
      </c>
      <c r="BZ10" s="4" t="s">
        <v>16</v>
      </c>
      <c r="CA10" s="260" t="s">
        <v>21</v>
      </c>
      <c r="CB10" s="260"/>
      <c r="CC10" s="260"/>
      <c r="CD10" s="260"/>
      <c r="CE10" s="5">
        <v>1.3</v>
      </c>
      <c r="CF10" s="5">
        <v>1.3</v>
      </c>
      <c r="CG10" s="5">
        <v>1.3</v>
      </c>
      <c r="CH10" s="5">
        <v>1.3</v>
      </c>
      <c r="CI10" s="5">
        <v>1.3</v>
      </c>
      <c r="CJ10" s="5">
        <v>1.3</v>
      </c>
      <c r="CK10" s="5">
        <v>1.3</v>
      </c>
      <c r="CL10" s="5">
        <v>1.3</v>
      </c>
      <c r="CM10" s="5">
        <v>1.3</v>
      </c>
      <c r="CN10" s="5">
        <v>1.3</v>
      </c>
      <c r="CO10" s="5">
        <v>1.3</v>
      </c>
      <c r="CP10" s="5">
        <v>1.3</v>
      </c>
      <c r="CQ10" s="5">
        <v>1.3</v>
      </c>
      <c r="CR10" s="5">
        <v>1.12</v>
      </c>
      <c r="CS10" s="5">
        <v>1.12</v>
      </c>
      <c r="CT10" s="5">
        <v>1.12</v>
      </c>
      <c r="CU10" s="260" t="s">
        <v>21</v>
      </c>
      <c r="CV10" s="260"/>
      <c r="CW10" s="260"/>
      <c r="CX10" s="260"/>
      <c r="CY10" s="5">
        <v>1.3</v>
      </c>
      <c r="CZ10" s="5">
        <v>1.3</v>
      </c>
      <c r="DA10" s="4" t="s">
        <v>16</v>
      </c>
      <c r="DB10" s="260" t="s">
        <v>21</v>
      </c>
      <c r="DC10" s="260"/>
      <c r="DD10" s="260"/>
      <c r="DE10" s="260"/>
      <c r="DF10" s="5">
        <v>1.3</v>
      </c>
      <c r="DG10" s="5">
        <v>1.3</v>
      </c>
      <c r="DH10" s="5">
        <v>1.3</v>
      </c>
      <c r="DI10" s="5">
        <v>1.3</v>
      </c>
      <c r="DJ10" s="5">
        <v>1.3</v>
      </c>
      <c r="DK10" s="5">
        <v>1.3</v>
      </c>
      <c r="DL10" s="5">
        <v>1.3</v>
      </c>
      <c r="DM10" s="5">
        <v>1.3</v>
      </c>
      <c r="DN10" s="5">
        <v>1.3</v>
      </c>
      <c r="DO10" s="5">
        <v>1.3</v>
      </c>
      <c r="DP10" s="5">
        <v>1.3</v>
      </c>
      <c r="DQ10" s="5">
        <v>1.3</v>
      </c>
      <c r="DR10" s="5">
        <v>1.3</v>
      </c>
      <c r="DS10" s="4" t="s">
        <v>16</v>
      </c>
      <c r="DT10" s="260" t="s">
        <v>21</v>
      </c>
      <c r="DU10" s="260"/>
      <c r="DV10" s="260"/>
      <c r="DW10" s="260"/>
      <c r="DX10" s="5">
        <v>1.3</v>
      </c>
      <c r="DY10" s="5">
        <v>1.3</v>
      </c>
      <c r="DZ10" s="5">
        <v>1.3</v>
      </c>
      <c r="EA10" s="5">
        <v>1.3</v>
      </c>
      <c r="EB10" s="5">
        <v>1.3</v>
      </c>
      <c r="EC10" s="5">
        <v>1.3</v>
      </c>
      <c r="ED10" s="5">
        <v>1.3</v>
      </c>
      <c r="EE10" s="5">
        <v>1.3</v>
      </c>
      <c r="EF10" s="5">
        <v>1.3</v>
      </c>
      <c r="EG10" s="5">
        <v>1.3</v>
      </c>
      <c r="EH10" s="5">
        <v>1.3</v>
      </c>
      <c r="EI10" s="5">
        <v>1.3</v>
      </c>
      <c r="EJ10" s="5">
        <v>1.3</v>
      </c>
      <c r="EK10" s="5">
        <v>1.3</v>
      </c>
      <c r="EL10" s="4" t="s">
        <v>16</v>
      </c>
      <c r="EM10" s="5">
        <v>1.3</v>
      </c>
      <c r="EN10" s="5">
        <v>1.93</v>
      </c>
      <c r="EO10" s="5">
        <v>1.3</v>
      </c>
      <c r="EP10" s="5">
        <v>1.3</v>
      </c>
      <c r="EQ10" s="5">
        <v>1.3</v>
      </c>
      <c r="ER10" s="5">
        <f>SUM(EM10*EM29,EN10*EN29,EO10*EO29,EP10*EP29,EQ10*EQ29)/ER29</f>
        <v>1.542185190667593</v>
      </c>
      <c r="ES10" s="5">
        <v>1.3</v>
      </c>
      <c r="ET10" s="5">
        <v>1.3</v>
      </c>
      <c r="EU10" s="5">
        <v>1.3</v>
      </c>
      <c r="EV10" s="5">
        <v>1.82</v>
      </c>
      <c r="EW10" s="5">
        <v>1.3</v>
      </c>
      <c r="EX10" s="5">
        <f>SUM(ET10*ET29,EU10*EU29,EV29*EV10,EW10*EW29)/EX29</f>
        <v>1.4092504533716648</v>
      </c>
      <c r="EY10" s="5">
        <f>SUM(ER10*ER29,ES10*ES29,EX10*EX29)/EY29</f>
        <v>1.4616006079628072</v>
      </c>
      <c r="EZ10" s="5">
        <f>SUM(T10*T29,AM10*AM29,BF10*BF29,BY10*BY29,CZ10*CZ29,DR10*DR29,EK10*EK29,EY10*EY29)/EZ29</f>
        <v>1.3357388320800232</v>
      </c>
    </row>
    <row r="11" spans="1:156" ht="12.75" customHeight="1">
      <c r="A11" s="4" t="s">
        <v>17</v>
      </c>
      <c r="B11" s="261" t="s">
        <v>22</v>
      </c>
      <c r="C11" s="261"/>
      <c r="D11" s="261"/>
      <c r="E11" s="261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4" t="s">
        <v>17</v>
      </c>
      <c r="V11" s="261" t="s">
        <v>22</v>
      </c>
      <c r="W11" s="261"/>
      <c r="X11" s="261"/>
      <c r="Y11" s="261"/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4" t="s">
        <v>17</v>
      </c>
      <c r="AO11" s="261" t="s">
        <v>22</v>
      </c>
      <c r="AP11" s="261"/>
      <c r="AQ11" s="261"/>
      <c r="AR11" s="261"/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4" t="s">
        <v>17</v>
      </c>
      <c r="BH11" s="261" t="s">
        <v>22</v>
      </c>
      <c r="BI11" s="261"/>
      <c r="BJ11" s="261"/>
      <c r="BK11" s="261"/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4" t="s">
        <v>17</v>
      </c>
      <c r="CA11" s="261" t="s">
        <v>22</v>
      </c>
      <c r="CB11" s="261"/>
      <c r="CC11" s="261"/>
      <c r="CD11" s="261"/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261" t="s">
        <v>22</v>
      </c>
      <c r="CV11" s="261"/>
      <c r="CW11" s="261"/>
      <c r="CX11" s="261"/>
      <c r="CY11" s="6">
        <v>0</v>
      </c>
      <c r="CZ11" s="6">
        <v>0</v>
      </c>
      <c r="DA11" s="4" t="s">
        <v>17</v>
      </c>
      <c r="DB11" s="261" t="s">
        <v>22</v>
      </c>
      <c r="DC11" s="261"/>
      <c r="DD11" s="261"/>
      <c r="DE11" s="261"/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4" t="s">
        <v>17</v>
      </c>
      <c r="DT11" s="261" t="s">
        <v>22</v>
      </c>
      <c r="DU11" s="261"/>
      <c r="DV11" s="261"/>
      <c r="DW11" s="261"/>
      <c r="DX11" s="6">
        <v>0</v>
      </c>
      <c r="DY11" s="6">
        <v>0.64</v>
      </c>
      <c r="DZ11" s="6">
        <v>0.64</v>
      </c>
      <c r="EA11" s="6">
        <v>0.64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5">
        <f>SUM(DX11*DX29,EA11*EA29,ED11*ED29,EJ11*EJ29)/EK29</f>
        <v>0.09896398655299864</v>
      </c>
      <c r="EL11" s="4" t="s">
        <v>17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5">
        <f>SUM(T11*T29,AM11*AM29,BF11*BF29,BY11*BY29,CZ11*CZ29,DR11*DR29,EK11*EK29,EY11*EY29)/EZ29</f>
        <v>0.01109001563082123</v>
      </c>
    </row>
    <row r="12" spans="1:156" ht="12.75" customHeight="1">
      <c r="A12" s="4" t="s">
        <v>18</v>
      </c>
      <c r="B12" s="261" t="s">
        <v>23</v>
      </c>
      <c r="C12" s="261"/>
      <c r="D12" s="261"/>
      <c r="E12" s="261"/>
      <c r="F12" s="5">
        <v>0.73</v>
      </c>
      <c r="G12" s="5">
        <v>0.73</v>
      </c>
      <c r="H12" s="5">
        <v>0.73</v>
      </c>
      <c r="I12" s="5">
        <v>0.73</v>
      </c>
      <c r="J12" s="5">
        <v>0.73</v>
      </c>
      <c r="K12" s="5">
        <v>0.73</v>
      </c>
      <c r="L12" s="5">
        <v>0.73</v>
      </c>
      <c r="M12" s="5">
        <v>0.73</v>
      </c>
      <c r="N12" s="5">
        <v>0.73</v>
      </c>
      <c r="O12" s="5">
        <v>0.73</v>
      </c>
      <c r="P12" s="5">
        <v>0.73</v>
      </c>
      <c r="Q12" s="5">
        <v>0.73</v>
      </c>
      <c r="R12" s="5">
        <v>0.73</v>
      </c>
      <c r="S12" s="5">
        <v>0.73</v>
      </c>
      <c r="T12" s="5">
        <v>0.73</v>
      </c>
      <c r="U12" s="4" t="s">
        <v>18</v>
      </c>
      <c r="V12" s="261" t="s">
        <v>23</v>
      </c>
      <c r="W12" s="261"/>
      <c r="X12" s="261"/>
      <c r="Y12" s="261"/>
      <c r="Z12" s="5">
        <v>0.73</v>
      </c>
      <c r="AA12" s="5">
        <v>0.73</v>
      </c>
      <c r="AB12" s="5">
        <v>0.73</v>
      </c>
      <c r="AC12" s="5">
        <v>0.73</v>
      </c>
      <c r="AD12" s="5">
        <v>0.73</v>
      </c>
      <c r="AE12" s="5">
        <v>0.73</v>
      </c>
      <c r="AF12" s="5">
        <v>0.73</v>
      </c>
      <c r="AG12" s="5">
        <v>0.73</v>
      </c>
      <c r="AH12" s="5">
        <v>0.73</v>
      </c>
      <c r="AI12" s="5">
        <v>0.73</v>
      </c>
      <c r="AJ12" s="5">
        <v>0.73</v>
      </c>
      <c r="AK12" s="5">
        <v>0.73</v>
      </c>
      <c r="AL12" s="5">
        <v>0.73</v>
      </c>
      <c r="AM12" s="5">
        <v>0.73</v>
      </c>
      <c r="AN12" s="4" t="s">
        <v>18</v>
      </c>
      <c r="AO12" s="261" t="s">
        <v>23</v>
      </c>
      <c r="AP12" s="261"/>
      <c r="AQ12" s="261"/>
      <c r="AR12" s="261"/>
      <c r="AS12" s="5">
        <v>0.73</v>
      </c>
      <c r="AT12" s="5">
        <v>0.73</v>
      </c>
      <c r="AU12" s="5">
        <v>0.73</v>
      </c>
      <c r="AV12" s="5">
        <v>0.73</v>
      </c>
      <c r="AW12" s="5">
        <v>0.73</v>
      </c>
      <c r="AX12" s="5">
        <v>0.73</v>
      </c>
      <c r="AY12" s="5">
        <v>0.73</v>
      </c>
      <c r="AZ12" s="5">
        <v>0.73</v>
      </c>
      <c r="BA12" s="5">
        <v>0.73</v>
      </c>
      <c r="BB12" s="5">
        <v>0.73</v>
      </c>
      <c r="BC12" s="5">
        <v>0.73</v>
      </c>
      <c r="BD12" s="5">
        <v>0.73</v>
      </c>
      <c r="BE12" s="5">
        <v>0.73</v>
      </c>
      <c r="BF12" s="5">
        <v>0.73</v>
      </c>
      <c r="BG12" s="4" t="s">
        <v>18</v>
      </c>
      <c r="BH12" s="261" t="s">
        <v>23</v>
      </c>
      <c r="BI12" s="261"/>
      <c r="BJ12" s="261"/>
      <c r="BK12" s="261"/>
      <c r="BL12" s="5">
        <v>0.73</v>
      </c>
      <c r="BM12" s="5">
        <v>0.73</v>
      </c>
      <c r="BN12" s="5">
        <v>0.73</v>
      </c>
      <c r="BO12" s="5">
        <v>0.73</v>
      </c>
      <c r="BP12" s="5">
        <v>0.73</v>
      </c>
      <c r="BQ12" s="5">
        <v>0.73</v>
      </c>
      <c r="BR12" s="5">
        <v>0.73</v>
      </c>
      <c r="BS12" s="5">
        <v>0.73</v>
      </c>
      <c r="BT12" s="5">
        <v>0.73</v>
      </c>
      <c r="BU12" s="5">
        <v>0.73</v>
      </c>
      <c r="BV12" s="5">
        <v>0.73</v>
      </c>
      <c r="BW12" s="5">
        <v>0.73</v>
      </c>
      <c r="BX12" s="5">
        <v>0.73</v>
      </c>
      <c r="BY12" s="5">
        <v>0.73</v>
      </c>
      <c r="BZ12" s="4" t="s">
        <v>18</v>
      </c>
      <c r="CA12" s="261" t="s">
        <v>23</v>
      </c>
      <c r="CB12" s="261"/>
      <c r="CC12" s="261"/>
      <c r="CD12" s="261"/>
      <c r="CE12" s="5">
        <v>0.73</v>
      </c>
      <c r="CF12" s="5">
        <v>0.73</v>
      </c>
      <c r="CG12" s="5">
        <v>0.73</v>
      </c>
      <c r="CH12" s="5">
        <v>0.73</v>
      </c>
      <c r="CI12" s="5">
        <v>0</v>
      </c>
      <c r="CJ12" s="5">
        <v>0</v>
      </c>
      <c r="CK12" s="5">
        <v>0.73</v>
      </c>
      <c r="CL12" s="5">
        <v>0.73</v>
      </c>
      <c r="CM12" s="5">
        <v>0.73</v>
      </c>
      <c r="CN12" s="5">
        <v>0.73</v>
      </c>
      <c r="CO12" s="5">
        <v>0.73</v>
      </c>
      <c r="CP12" s="5">
        <v>0.73</v>
      </c>
      <c r="CQ12" s="5">
        <v>0.73</v>
      </c>
      <c r="CR12" s="5">
        <v>0</v>
      </c>
      <c r="CS12" s="5">
        <v>0</v>
      </c>
      <c r="CT12" s="5">
        <v>0</v>
      </c>
      <c r="CU12" s="261" t="s">
        <v>23</v>
      </c>
      <c r="CV12" s="261"/>
      <c r="CW12" s="261"/>
      <c r="CX12" s="261"/>
      <c r="CY12" s="5">
        <f>SUM(CI12*CI29,CJ12*CJ29,CK12*CK29,CL12*CL29,CM12*CM29,CN12*CN29,CO12*CO29,CP12*CP29,CQ12*CQ29)/CY29</f>
        <v>0.6251912698003199</v>
      </c>
      <c r="CZ12" s="5">
        <f>SUM(CE12*CE29,CH12*CH29,CY12*CY29)/CZ29</f>
        <v>0.65585204707394</v>
      </c>
      <c r="DA12" s="4" t="s">
        <v>18</v>
      </c>
      <c r="DB12" s="261" t="s">
        <v>23</v>
      </c>
      <c r="DC12" s="261"/>
      <c r="DD12" s="261"/>
      <c r="DE12" s="261"/>
      <c r="DF12" s="5">
        <v>0.73</v>
      </c>
      <c r="DG12" s="5">
        <v>0.73</v>
      </c>
      <c r="DH12" s="5">
        <v>0.73</v>
      </c>
      <c r="DI12" s="5">
        <v>0.73</v>
      </c>
      <c r="DJ12" s="5">
        <v>0.73</v>
      </c>
      <c r="DK12" s="5">
        <v>0.73</v>
      </c>
      <c r="DL12" s="5">
        <v>0.73</v>
      </c>
      <c r="DM12" s="5">
        <v>0.73</v>
      </c>
      <c r="DN12" s="5">
        <v>0.73</v>
      </c>
      <c r="DO12" s="5">
        <v>0.73</v>
      </c>
      <c r="DP12" s="5">
        <v>0.73</v>
      </c>
      <c r="DQ12" s="5">
        <v>0.73</v>
      </c>
      <c r="DR12" s="5">
        <v>0.73</v>
      </c>
      <c r="DS12" s="4" t="s">
        <v>18</v>
      </c>
      <c r="DT12" s="261" t="s">
        <v>23</v>
      </c>
      <c r="DU12" s="261"/>
      <c r="DV12" s="261"/>
      <c r="DW12" s="261"/>
      <c r="DX12" s="5">
        <v>0.73</v>
      </c>
      <c r="DY12" s="5">
        <v>0.73</v>
      </c>
      <c r="DZ12" s="5">
        <v>0.73</v>
      </c>
      <c r="EA12" s="5">
        <v>0.73</v>
      </c>
      <c r="EB12" s="5">
        <v>0.73</v>
      </c>
      <c r="EC12" s="5">
        <v>0</v>
      </c>
      <c r="ED12" s="5">
        <f>SUM(EB12*EB29,EC29*EC12)/ED29</f>
        <v>0.42255321861058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f>SUM(DX12*DX29,EA12*EA29,ED12*ED29,EJ12*EJ29)/EK29</f>
        <v>0.33949657324343896</v>
      </c>
      <c r="EL12" s="4" t="s">
        <v>18</v>
      </c>
      <c r="EM12" s="5">
        <v>0.73</v>
      </c>
      <c r="EN12" s="5">
        <v>0.73</v>
      </c>
      <c r="EO12" s="5">
        <v>0.73</v>
      </c>
      <c r="EP12" s="5">
        <v>0.73</v>
      </c>
      <c r="EQ12" s="5">
        <v>0.73</v>
      </c>
      <c r="ER12" s="5">
        <v>0.73</v>
      </c>
      <c r="ES12" s="5">
        <v>0.73</v>
      </c>
      <c r="ET12" s="5">
        <v>0.73</v>
      </c>
      <c r="EU12" s="5">
        <v>0.73</v>
      </c>
      <c r="EV12" s="5">
        <v>0.78</v>
      </c>
      <c r="EW12" s="5">
        <v>0.73</v>
      </c>
      <c r="EX12" s="5">
        <f>SUM(ET12*ET29,EU12*EU29,EV12*EV29,EW12*EW29)/EX29</f>
        <v>0.740504851285737</v>
      </c>
      <c r="EY12" s="5">
        <f>SUM(ER12*ER29,ES12*ES29,EX12*EX29)/EY29</f>
        <v>0.7359149322629674</v>
      </c>
      <c r="EZ12" s="5">
        <f>SUM(T12*T29,AM12*AM29,BF12*BF29,BY12*BY29,CZ12*CZ29,DR12*DR29,EK12*EK29,EY12*EY29)/EZ29</f>
        <v>0.6769783395530542</v>
      </c>
    </row>
    <row r="13" spans="1:156" ht="12.75" customHeight="1">
      <c r="A13" s="4" t="s">
        <v>24</v>
      </c>
      <c r="B13" s="261" t="s">
        <v>25</v>
      </c>
      <c r="C13" s="261"/>
      <c r="D13" s="261"/>
      <c r="E13" s="261"/>
      <c r="F13" s="6">
        <v>0.63</v>
      </c>
      <c r="G13" s="6">
        <v>0.63</v>
      </c>
      <c r="H13" s="6">
        <v>0.63</v>
      </c>
      <c r="I13" s="6">
        <v>0.63</v>
      </c>
      <c r="J13" s="6">
        <v>0.63</v>
      </c>
      <c r="K13" s="6">
        <v>0.63</v>
      </c>
      <c r="L13" s="6">
        <v>0.63</v>
      </c>
      <c r="M13" s="6">
        <v>0.63</v>
      </c>
      <c r="N13" s="6">
        <v>0.63</v>
      </c>
      <c r="O13" s="6">
        <v>0.63</v>
      </c>
      <c r="P13" s="6">
        <v>0.63</v>
      </c>
      <c r="Q13" s="6">
        <v>0.63</v>
      </c>
      <c r="R13" s="6">
        <v>0.63</v>
      </c>
      <c r="S13" s="6">
        <v>0.63</v>
      </c>
      <c r="T13" s="6">
        <v>0.63</v>
      </c>
      <c r="U13" s="4" t="s">
        <v>24</v>
      </c>
      <c r="V13" s="261" t="s">
        <v>25</v>
      </c>
      <c r="W13" s="261"/>
      <c r="X13" s="261"/>
      <c r="Y13" s="261"/>
      <c r="Z13" s="6">
        <v>0.63</v>
      </c>
      <c r="AA13" s="6">
        <v>0.63</v>
      </c>
      <c r="AB13" s="6">
        <v>0.63</v>
      </c>
      <c r="AC13" s="6">
        <v>0.63</v>
      </c>
      <c r="AD13" s="6">
        <v>0.63</v>
      </c>
      <c r="AE13" s="6">
        <v>0.63</v>
      </c>
      <c r="AF13" s="6">
        <v>0.63</v>
      </c>
      <c r="AG13" s="6">
        <v>0.63</v>
      </c>
      <c r="AH13" s="6">
        <v>0.63</v>
      </c>
      <c r="AI13" s="6">
        <v>0.63</v>
      </c>
      <c r="AJ13" s="6">
        <v>0.63</v>
      </c>
      <c r="AK13" s="6">
        <v>0.63</v>
      </c>
      <c r="AL13" s="6">
        <v>0.63</v>
      </c>
      <c r="AM13" s="6">
        <v>0.63</v>
      </c>
      <c r="AN13" s="4" t="s">
        <v>24</v>
      </c>
      <c r="AO13" s="261" t="s">
        <v>25</v>
      </c>
      <c r="AP13" s="261"/>
      <c r="AQ13" s="261"/>
      <c r="AR13" s="261"/>
      <c r="AS13" s="6">
        <v>0.63</v>
      </c>
      <c r="AT13" s="6">
        <v>0.63</v>
      </c>
      <c r="AU13" s="6">
        <v>0.63</v>
      </c>
      <c r="AV13" s="6">
        <v>0.63</v>
      </c>
      <c r="AW13" s="6">
        <v>0.63</v>
      </c>
      <c r="AX13" s="6">
        <v>0.63</v>
      </c>
      <c r="AY13" s="6">
        <v>0.63</v>
      </c>
      <c r="AZ13" s="6">
        <v>0.63</v>
      </c>
      <c r="BA13" s="6">
        <v>0.63</v>
      </c>
      <c r="BB13" s="6">
        <v>0.63</v>
      </c>
      <c r="BC13" s="6">
        <v>0.63</v>
      </c>
      <c r="BD13" s="6">
        <v>0.63</v>
      </c>
      <c r="BE13" s="6">
        <v>0.63</v>
      </c>
      <c r="BF13" s="6">
        <v>0.63</v>
      </c>
      <c r="BG13" s="4" t="s">
        <v>24</v>
      </c>
      <c r="BH13" s="261" t="s">
        <v>25</v>
      </c>
      <c r="BI13" s="261"/>
      <c r="BJ13" s="261"/>
      <c r="BK13" s="261"/>
      <c r="BL13" s="6">
        <v>0.63</v>
      </c>
      <c r="BM13" s="6">
        <v>0.63</v>
      </c>
      <c r="BN13" s="6">
        <v>0.63</v>
      </c>
      <c r="BO13" s="6">
        <v>0.63</v>
      </c>
      <c r="BP13" s="6">
        <v>0.63</v>
      </c>
      <c r="BQ13" s="6">
        <v>0.63</v>
      </c>
      <c r="BR13" s="6">
        <v>0.63</v>
      </c>
      <c r="BS13" s="6">
        <v>0.63</v>
      </c>
      <c r="BT13" s="6">
        <v>0.63</v>
      </c>
      <c r="BU13" s="6">
        <v>0.63</v>
      </c>
      <c r="BV13" s="6">
        <v>0.63</v>
      </c>
      <c r="BW13" s="6">
        <v>0.63</v>
      </c>
      <c r="BX13" s="6">
        <v>0.63</v>
      </c>
      <c r="BY13" s="6">
        <v>0.63</v>
      </c>
      <c r="BZ13" s="4" t="s">
        <v>24</v>
      </c>
      <c r="CA13" s="261" t="s">
        <v>25</v>
      </c>
      <c r="CB13" s="261"/>
      <c r="CC13" s="261"/>
      <c r="CD13" s="261"/>
      <c r="CE13" s="6">
        <v>0.63</v>
      </c>
      <c r="CF13" s="6">
        <v>0.63</v>
      </c>
      <c r="CG13" s="6">
        <v>0.63</v>
      </c>
      <c r="CH13" s="6">
        <v>0.63</v>
      </c>
      <c r="CI13" s="6">
        <v>0.63</v>
      </c>
      <c r="CJ13" s="6">
        <v>0.63</v>
      </c>
      <c r="CK13" s="6">
        <v>0.63</v>
      </c>
      <c r="CL13" s="6">
        <v>0.63</v>
      </c>
      <c r="CM13" s="6">
        <v>0.63</v>
      </c>
      <c r="CN13" s="6">
        <v>0.63</v>
      </c>
      <c r="CO13" s="6">
        <v>0.63</v>
      </c>
      <c r="CP13" s="6">
        <v>0.63</v>
      </c>
      <c r="CQ13" s="6">
        <v>0.63</v>
      </c>
      <c r="CR13" s="6">
        <v>0.63</v>
      </c>
      <c r="CS13" s="6">
        <v>0.63</v>
      </c>
      <c r="CT13" s="6">
        <v>0.63</v>
      </c>
      <c r="CU13" s="261" t="s">
        <v>25</v>
      </c>
      <c r="CV13" s="261"/>
      <c r="CW13" s="261"/>
      <c r="CX13" s="261"/>
      <c r="CY13" s="6">
        <v>0.63</v>
      </c>
      <c r="CZ13" s="6">
        <v>0.63</v>
      </c>
      <c r="DA13" s="4" t="s">
        <v>24</v>
      </c>
      <c r="DB13" s="261" t="s">
        <v>25</v>
      </c>
      <c r="DC13" s="261"/>
      <c r="DD13" s="261"/>
      <c r="DE13" s="261"/>
      <c r="DF13" s="6">
        <v>0.63</v>
      </c>
      <c r="DG13" s="6">
        <v>0.63</v>
      </c>
      <c r="DH13" s="6">
        <v>0.63</v>
      </c>
      <c r="DI13" s="6">
        <v>0.63</v>
      </c>
      <c r="DJ13" s="6">
        <v>0.63</v>
      </c>
      <c r="DK13" s="6">
        <v>0.63</v>
      </c>
      <c r="DL13" s="6">
        <v>0.63</v>
      </c>
      <c r="DM13" s="6">
        <v>0.63</v>
      </c>
      <c r="DN13" s="6">
        <v>0.63</v>
      </c>
      <c r="DO13" s="6">
        <v>0.63</v>
      </c>
      <c r="DP13" s="6">
        <v>0.63</v>
      </c>
      <c r="DQ13" s="6">
        <v>0.63</v>
      </c>
      <c r="DR13" s="6">
        <v>0.63</v>
      </c>
      <c r="DS13" s="4" t="s">
        <v>24</v>
      </c>
      <c r="DT13" s="261" t="s">
        <v>25</v>
      </c>
      <c r="DU13" s="261"/>
      <c r="DV13" s="261"/>
      <c r="DW13" s="261"/>
      <c r="DX13" s="6">
        <v>0.63</v>
      </c>
      <c r="DY13" s="6">
        <v>0.63</v>
      </c>
      <c r="DZ13" s="6">
        <v>0.63</v>
      </c>
      <c r="EA13" s="6">
        <v>0.63</v>
      </c>
      <c r="EB13" s="6">
        <v>0.63</v>
      </c>
      <c r="EC13" s="6">
        <v>0.63</v>
      </c>
      <c r="ED13" s="6">
        <v>0.63</v>
      </c>
      <c r="EE13" s="6">
        <v>0.63</v>
      </c>
      <c r="EF13" s="6">
        <v>0.63</v>
      </c>
      <c r="EG13" s="6">
        <v>0.63</v>
      </c>
      <c r="EH13" s="6">
        <v>0.63</v>
      </c>
      <c r="EI13" s="6">
        <v>0.63</v>
      </c>
      <c r="EJ13" s="6">
        <v>0.63</v>
      </c>
      <c r="EK13" s="6">
        <v>0.63</v>
      </c>
      <c r="EL13" s="4" t="s">
        <v>24</v>
      </c>
      <c r="EM13" s="6">
        <v>0.63</v>
      </c>
      <c r="EN13" s="6">
        <v>0.63</v>
      </c>
      <c r="EO13" s="6">
        <v>0.63</v>
      </c>
      <c r="EP13" s="6">
        <v>0.63</v>
      </c>
      <c r="EQ13" s="6">
        <v>0.63</v>
      </c>
      <c r="ER13" s="6">
        <v>0.63</v>
      </c>
      <c r="ES13" s="6">
        <v>0.63</v>
      </c>
      <c r="ET13" s="6">
        <v>0.63</v>
      </c>
      <c r="EU13" s="6">
        <v>0.63</v>
      </c>
      <c r="EV13" s="6">
        <v>1.3</v>
      </c>
      <c r="EW13" s="6">
        <v>0.63</v>
      </c>
      <c r="EX13" s="51">
        <f>SUM(ET13*ET29,EU13*EU29,EV13*EV29,EW13*EW29)/EX29</f>
        <v>0.7707650072288753</v>
      </c>
      <c r="EY13" s="5">
        <f>SUM(ER13*ER29,ES13*ES29,EX13*EX29)/EY29</f>
        <v>0.7092600923237636</v>
      </c>
      <c r="EZ13" s="5">
        <f>SUM(T13*T29,AM13*AM29,BF13*BF29,BY13*BY29,CZ13*CZ29,DR13*DR29,EK13*EK29,EY13*EY29)/EZ29</f>
        <v>0.6475287900578819</v>
      </c>
    </row>
    <row r="14" spans="1:156" ht="12.75" customHeight="1">
      <c r="A14" s="4" t="s">
        <v>19</v>
      </c>
      <c r="B14" s="260" t="s">
        <v>6</v>
      </c>
      <c r="C14" s="260"/>
      <c r="D14" s="260"/>
      <c r="E14" s="260"/>
      <c r="F14" s="5">
        <v>0.58</v>
      </c>
      <c r="G14" s="5">
        <v>0.58</v>
      </c>
      <c r="H14" s="5">
        <v>0.58</v>
      </c>
      <c r="I14" s="5">
        <v>0.58</v>
      </c>
      <c r="J14" s="5">
        <v>0.58</v>
      </c>
      <c r="K14" s="5">
        <v>0.58</v>
      </c>
      <c r="L14" s="5">
        <v>0.58</v>
      </c>
      <c r="M14" s="5">
        <v>0.58</v>
      </c>
      <c r="N14" s="5">
        <v>0.58</v>
      </c>
      <c r="O14" s="5">
        <v>0.58</v>
      </c>
      <c r="P14" s="5">
        <v>0.58</v>
      </c>
      <c r="Q14" s="5">
        <v>0.58</v>
      </c>
      <c r="R14" s="5">
        <v>0.58</v>
      </c>
      <c r="S14" s="5">
        <v>0.58</v>
      </c>
      <c r="T14" s="5">
        <v>0.58</v>
      </c>
      <c r="U14" s="4" t="s">
        <v>19</v>
      </c>
      <c r="V14" s="260" t="s">
        <v>6</v>
      </c>
      <c r="W14" s="260"/>
      <c r="X14" s="260"/>
      <c r="Y14" s="260"/>
      <c r="Z14" s="5">
        <v>0.58</v>
      </c>
      <c r="AA14" s="5">
        <v>0.58</v>
      </c>
      <c r="AB14" s="5">
        <v>0.58</v>
      </c>
      <c r="AC14" s="5">
        <v>0.58</v>
      </c>
      <c r="AD14" s="5">
        <v>0.58</v>
      </c>
      <c r="AE14" s="5">
        <v>0.58</v>
      </c>
      <c r="AF14" s="5">
        <v>0.58</v>
      </c>
      <c r="AG14" s="5">
        <v>0.58</v>
      </c>
      <c r="AH14" s="5">
        <v>0.58</v>
      </c>
      <c r="AI14" s="5">
        <v>0.58</v>
      </c>
      <c r="AJ14" s="5">
        <v>0.58</v>
      </c>
      <c r="AK14" s="5">
        <v>0.58</v>
      </c>
      <c r="AL14" s="5">
        <v>0.58</v>
      </c>
      <c r="AM14" s="5">
        <v>0.58</v>
      </c>
      <c r="AN14" s="4" t="s">
        <v>19</v>
      </c>
      <c r="AO14" s="260" t="s">
        <v>6</v>
      </c>
      <c r="AP14" s="260"/>
      <c r="AQ14" s="260"/>
      <c r="AR14" s="260"/>
      <c r="AS14" s="5">
        <v>0.58</v>
      </c>
      <c r="AT14" s="5">
        <v>0.58</v>
      </c>
      <c r="AU14" s="5">
        <v>0.58</v>
      </c>
      <c r="AV14" s="5">
        <v>0.58</v>
      </c>
      <c r="AW14" s="5">
        <v>0.58</v>
      </c>
      <c r="AX14" s="5">
        <v>0.58</v>
      </c>
      <c r="AY14" s="5">
        <v>0.58</v>
      </c>
      <c r="AZ14" s="5">
        <v>0.58</v>
      </c>
      <c r="BA14" s="5">
        <v>0.58</v>
      </c>
      <c r="BB14" s="5">
        <v>0.58</v>
      </c>
      <c r="BC14" s="5">
        <v>0.58</v>
      </c>
      <c r="BD14" s="5">
        <v>0.58</v>
      </c>
      <c r="BE14" s="5">
        <v>0.58</v>
      </c>
      <c r="BF14" s="5">
        <v>0.58</v>
      </c>
      <c r="BG14" s="4" t="s">
        <v>19</v>
      </c>
      <c r="BH14" s="260" t="s">
        <v>6</v>
      </c>
      <c r="BI14" s="260"/>
      <c r="BJ14" s="260"/>
      <c r="BK14" s="260"/>
      <c r="BL14" s="5">
        <v>0.58</v>
      </c>
      <c r="BM14" s="5">
        <v>0.58</v>
      </c>
      <c r="BN14" s="5">
        <v>0.58</v>
      </c>
      <c r="BO14" s="5">
        <v>0.58</v>
      </c>
      <c r="BP14" s="5">
        <v>0.58</v>
      </c>
      <c r="BQ14" s="5">
        <v>0.58</v>
      </c>
      <c r="BR14" s="5">
        <v>0.58</v>
      </c>
      <c r="BS14" s="5">
        <v>0.58</v>
      </c>
      <c r="BT14" s="5">
        <v>0.58</v>
      </c>
      <c r="BU14" s="5">
        <v>0.58</v>
      </c>
      <c r="BV14" s="5">
        <v>0.58</v>
      </c>
      <c r="BW14" s="5">
        <v>0.58</v>
      </c>
      <c r="BX14" s="5">
        <v>0.58</v>
      </c>
      <c r="BY14" s="5">
        <v>0.58</v>
      </c>
      <c r="BZ14" s="4" t="s">
        <v>19</v>
      </c>
      <c r="CA14" s="260" t="s">
        <v>6</v>
      </c>
      <c r="CB14" s="260"/>
      <c r="CC14" s="260"/>
      <c r="CD14" s="260"/>
      <c r="CE14" s="5">
        <v>0.58</v>
      </c>
      <c r="CF14" s="5">
        <v>0.58</v>
      </c>
      <c r="CG14" s="5">
        <v>0.58</v>
      </c>
      <c r="CH14" s="5">
        <v>0.58</v>
      </c>
      <c r="CI14" s="5">
        <v>0.58</v>
      </c>
      <c r="CJ14" s="5">
        <v>0.58</v>
      </c>
      <c r="CK14" s="5">
        <v>0.58</v>
      </c>
      <c r="CL14" s="5">
        <v>0.58</v>
      </c>
      <c r="CM14" s="5">
        <v>0.58</v>
      </c>
      <c r="CN14" s="5">
        <v>0.58</v>
      </c>
      <c r="CO14" s="5">
        <v>0.58</v>
      </c>
      <c r="CP14" s="5">
        <v>0.58</v>
      </c>
      <c r="CQ14" s="5">
        <v>0.58</v>
      </c>
      <c r="CR14" s="5">
        <v>0.58</v>
      </c>
      <c r="CS14" s="5">
        <v>0.58</v>
      </c>
      <c r="CT14" s="5">
        <v>0.58</v>
      </c>
      <c r="CU14" s="260" t="s">
        <v>6</v>
      </c>
      <c r="CV14" s="260"/>
      <c r="CW14" s="260"/>
      <c r="CX14" s="260"/>
      <c r="CY14" s="5">
        <v>0.58</v>
      </c>
      <c r="CZ14" s="5">
        <v>0.58</v>
      </c>
      <c r="DA14" s="4" t="s">
        <v>19</v>
      </c>
      <c r="DB14" s="260" t="s">
        <v>6</v>
      </c>
      <c r="DC14" s="260"/>
      <c r="DD14" s="260"/>
      <c r="DE14" s="260"/>
      <c r="DF14" s="5">
        <v>0.58</v>
      </c>
      <c r="DG14" s="5">
        <v>0.58</v>
      </c>
      <c r="DH14" s="5">
        <v>0.58</v>
      </c>
      <c r="DI14" s="5">
        <v>0.58</v>
      </c>
      <c r="DJ14" s="5">
        <v>0.58</v>
      </c>
      <c r="DK14" s="5">
        <v>0.58</v>
      </c>
      <c r="DL14" s="5">
        <v>0.58</v>
      </c>
      <c r="DM14" s="5">
        <v>0.58</v>
      </c>
      <c r="DN14" s="5">
        <v>0.58</v>
      </c>
      <c r="DO14" s="5">
        <v>0.58</v>
      </c>
      <c r="DP14" s="5">
        <v>0.58</v>
      </c>
      <c r="DQ14" s="5">
        <v>0.58</v>
      </c>
      <c r="DR14" s="5">
        <v>0.58</v>
      </c>
      <c r="DS14" s="4" t="s">
        <v>19</v>
      </c>
      <c r="DT14" s="260" t="s">
        <v>6</v>
      </c>
      <c r="DU14" s="260"/>
      <c r="DV14" s="260"/>
      <c r="DW14" s="260"/>
      <c r="DX14" s="5">
        <v>0.58</v>
      </c>
      <c r="DY14" s="5">
        <v>0.58</v>
      </c>
      <c r="DZ14" s="5">
        <v>0.58</v>
      </c>
      <c r="EA14" s="5">
        <v>0.58</v>
      </c>
      <c r="EB14" s="5">
        <v>0.58</v>
      </c>
      <c r="EC14" s="5">
        <v>0.58</v>
      </c>
      <c r="ED14" s="5">
        <v>0.58</v>
      </c>
      <c r="EE14" s="5">
        <v>0.58</v>
      </c>
      <c r="EF14" s="5">
        <v>0.58</v>
      </c>
      <c r="EG14" s="5">
        <v>0.58</v>
      </c>
      <c r="EH14" s="5">
        <v>0.58</v>
      </c>
      <c r="EI14" s="5">
        <v>0.58</v>
      </c>
      <c r="EJ14" s="5">
        <v>0.58</v>
      </c>
      <c r="EK14" s="5">
        <v>0.58</v>
      </c>
      <c r="EL14" s="4" t="s">
        <v>19</v>
      </c>
      <c r="EM14" s="5">
        <v>0.58</v>
      </c>
      <c r="EN14" s="5">
        <v>0.58</v>
      </c>
      <c r="EO14" s="5">
        <v>0.58</v>
      </c>
      <c r="EP14" s="5">
        <v>0.58</v>
      </c>
      <c r="EQ14" s="5">
        <v>0.58</v>
      </c>
      <c r="ER14" s="5">
        <f>SUM(EM14*EM29,EN14*EN29,EO14*EO29,EP14*EP29,EQ14*EQ29)/ER29</f>
        <v>0.58</v>
      </c>
      <c r="ES14" s="5">
        <v>0.58</v>
      </c>
      <c r="ET14" s="5">
        <v>0.58</v>
      </c>
      <c r="EU14" s="5">
        <v>0.58</v>
      </c>
      <c r="EV14" s="5">
        <v>0.79</v>
      </c>
      <c r="EW14" s="5">
        <v>0.58</v>
      </c>
      <c r="EX14" s="51">
        <f>SUM(ET14*ET29,EU14*EU29,EV14*EV29,EW14*EW29)/EX29</f>
        <v>0.6241203754000952</v>
      </c>
      <c r="EY14" s="5">
        <f>SUM(ER14*ER29,ES14*ES29,EX14*EX29)/EY29</f>
        <v>0.6048427155044631</v>
      </c>
      <c r="EZ14" s="5">
        <f>SUM(T14*T29,AM14*AM29,BF14*BF29,BY14*BY29,CZ14*CZ29,DR14*DR29,EK14*EK29,EY14*EY29)/EZ29</f>
        <v>0.5854940983763509</v>
      </c>
    </row>
    <row r="15" spans="1:156" ht="12.75" customHeight="1">
      <c r="A15" s="3">
        <v>2</v>
      </c>
      <c r="B15" s="252" t="s">
        <v>7</v>
      </c>
      <c r="C15" s="252"/>
      <c r="D15" s="252"/>
      <c r="E15" s="252"/>
      <c r="F15" s="8">
        <v>0.8</v>
      </c>
      <c r="G15" s="8">
        <v>0.8</v>
      </c>
      <c r="H15" s="8">
        <v>0.8</v>
      </c>
      <c r="I15" s="8">
        <v>0.8</v>
      </c>
      <c r="J15" s="8">
        <v>0.8</v>
      </c>
      <c r="K15" s="8">
        <v>0.8</v>
      </c>
      <c r="L15" s="8">
        <v>0.8</v>
      </c>
      <c r="M15" s="8">
        <v>0.8</v>
      </c>
      <c r="N15" s="8">
        <v>0.8</v>
      </c>
      <c r="O15" s="8">
        <v>0.8</v>
      </c>
      <c r="P15" s="8">
        <v>0.8</v>
      </c>
      <c r="Q15" s="8">
        <v>0.8</v>
      </c>
      <c r="R15" s="8">
        <v>0.8</v>
      </c>
      <c r="S15" s="8">
        <v>0.8</v>
      </c>
      <c r="T15" s="8">
        <v>0.8</v>
      </c>
      <c r="U15" s="3">
        <v>2</v>
      </c>
      <c r="V15" s="252" t="s">
        <v>7</v>
      </c>
      <c r="W15" s="252"/>
      <c r="X15" s="252"/>
      <c r="Y15" s="252"/>
      <c r="Z15" s="8">
        <v>0.8</v>
      </c>
      <c r="AA15" s="8">
        <v>0.8</v>
      </c>
      <c r="AB15" s="8">
        <v>0.8</v>
      </c>
      <c r="AC15" s="8">
        <v>0.8</v>
      </c>
      <c r="AD15" s="8">
        <v>0.8</v>
      </c>
      <c r="AE15" s="8">
        <v>0.8</v>
      </c>
      <c r="AF15" s="8">
        <v>0.8</v>
      </c>
      <c r="AG15" s="8">
        <v>0.8</v>
      </c>
      <c r="AH15" s="8">
        <v>0.8</v>
      </c>
      <c r="AI15" s="8">
        <v>0.8</v>
      </c>
      <c r="AJ15" s="8">
        <v>0.8</v>
      </c>
      <c r="AK15" s="8">
        <v>0.8</v>
      </c>
      <c r="AL15" s="8">
        <v>0.8</v>
      </c>
      <c r="AM15" s="8">
        <v>0.8</v>
      </c>
      <c r="AN15" s="3">
        <v>2</v>
      </c>
      <c r="AO15" s="252" t="s">
        <v>7</v>
      </c>
      <c r="AP15" s="252"/>
      <c r="AQ15" s="252"/>
      <c r="AR15" s="252"/>
      <c r="AS15" s="8">
        <v>0.8</v>
      </c>
      <c r="AT15" s="8">
        <v>0.8</v>
      </c>
      <c r="AU15" s="8">
        <v>0.8</v>
      </c>
      <c r="AV15" s="8">
        <v>0.8</v>
      </c>
      <c r="AW15" s="8">
        <v>0.8</v>
      </c>
      <c r="AX15" s="8">
        <v>0.8</v>
      </c>
      <c r="AY15" s="8">
        <v>0.8</v>
      </c>
      <c r="AZ15" s="8">
        <v>0.8</v>
      </c>
      <c r="BA15" s="8">
        <v>0.8</v>
      </c>
      <c r="BB15" s="8">
        <v>0.8</v>
      </c>
      <c r="BC15" s="8">
        <v>0.8</v>
      </c>
      <c r="BD15" s="8">
        <v>0.8</v>
      </c>
      <c r="BE15" s="8">
        <v>0.8</v>
      </c>
      <c r="BF15" s="8">
        <v>0.8</v>
      </c>
      <c r="BG15" s="3">
        <v>2</v>
      </c>
      <c r="BH15" s="252" t="s">
        <v>7</v>
      </c>
      <c r="BI15" s="252"/>
      <c r="BJ15" s="252"/>
      <c r="BK15" s="252"/>
      <c r="BL15" s="8">
        <v>0.8</v>
      </c>
      <c r="BM15" s="8">
        <v>0.8</v>
      </c>
      <c r="BN15" s="8">
        <v>0.8</v>
      </c>
      <c r="BO15" s="8">
        <v>0.8</v>
      </c>
      <c r="BP15" s="8">
        <v>0.8</v>
      </c>
      <c r="BQ15" s="8">
        <v>0.8</v>
      </c>
      <c r="BR15" s="8">
        <v>0.8</v>
      </c>
      <c r="BS15" s="8">
        <v>0.8</v>
      </c>
      <c r="BT15" s="8">
        <v>0.8</v>
      </c>
      <c r="BU15" s="8">
        <v>0.8</v>
      </c>
      <c r="BV15" s="8">
        <v>0.8</v>
      </c>
      <c r="BW15" s="8">
        <v>0.8</v>
      </c>
      <c r="BX15" s="8">
        <v>0.8</v>
      </c>
      <c r="BY15" s="8">
        <v>0.8</v>
      </c>
      <c r="BZ15" s="3">
        <v>2</v>
      </c>
      <c r="CA15" s="252" t="s">
        <v>7</v>
      </c>
      <c r="CB15" s="252"/>
      <c r="CC15" s="252"/>
      <c r="CD15" s="252"/>
      <c r="CE15" s="8">
        <v>0.8</v>
      </c>
      <c r="CF15" s="8">
        <v>0.8</v>
      </c>
      <c r="CG15" s="8">
        <v>0.8</v>
      </c>
      <c r="CH15" s="8">
        <v>0.8</v>
      </c>
      <c r="CI15" s="8">
        <v>0.8</v>
      </c>
      <c r="CJ15" s="8">
        <v>0.8</v>
      </c>
      <c r="CK15" s="8">
        <v>0.8</v>
      </c>
      <c r="CL15" s="8">
        <v>0.8</v>
      </c>
      <c r="CM15" s="8">
        <v>0.8</v>
      </c>
      <c r="CN15" s="8">
        <v>0.8</v>
      </c>
      <c r="CO15" s="8">
        <v>0.8</v>
      </c>
      <c r="CP15" s="8">
        <v>0.8</v>
      </c>
      <c r="CQ15" s="8">
        <v>0.8</v>
      </c>
      <c r="CR15" s="8">
        <v>0.8</v>
      </c>
      <c r="CS15" s="8">
        <v>0.8</v>
      </c>
      <c r="CT15" s="8">
        <v>0.8</v>
      </c>
      <c r="CU15" s="252" t="s">
        <v>7</v>
      </c>
      <c r="CV15" s="252"/>
      <c r="CW15" s="252"/>
      <c r="CX15" s="252"/>
      <c r="CY15" s="8">
        <v>0.8</v>
      </c>
      <c r="CZ15" s="8">
        <v>0.8</v>
      </c>
      <c r="DA15" s="3">
        <v>2</v>
      </c>
      <c r="DB15" s="252" t="s">
        <v>7</v>
      </c>
      <c r="DC15" s="252"/>
      <c r="DD15" s="252"/>
      <c r="DE15" s="252"/>
      <c r="DF15" s="8">
        <v>0.8</v>
      </c>
      <c r="DG15" s="8">
        <v>0.8</v>
      </c>
      <c r="DH15" s="8">
        <v>0.8</v>
      </c>
      <c r="DI15" s="8">
        <v>0.8</v>
      </c>
      <c r="DJ15" s="8">
        <v>0.8</v>
      </c>
      <c r="DK15" s="8">
        <v>0.8</v>
      </c>
      <c r="DL15" s="8">
        <v>0.8</v>
      </c>
      <c r="DM15" s="8">
        <v>0.8</v>
      </c>
      <c r="DN15" s="8">
        <v>0.8</v>
      </c>
      <c r="DO15" s="8">
        <v>0.8</v>
      </c>
      <c r="DP15" s="8">
        <v>0.8</v>
      </c>
      <c r="DQ15" s="8">
        <v>0.8</v>
      </c>
      <c r="DR15" s="8">
        <v>0.8</v>
      </c>
      <c r="DS15" s="3">
        <v>2</v>
      </c>
      <c r="DT15" s="252" t="s">
        <v>7</v>
      </c>
      <c r="DU15" s="252"/>
      <c r="DV15" s="252"/>
      <c r="DW15" s="252"/>
      <c r="DX15" s="8">
        <v>0.8</v>
      </c>
      <c r="DY15" s="8">
        <v>0.8</v>
      </c>
      <c r="DZ15" s="8">
        <v>0.8</v>
      </c>
      <c r="EA15" s="8">
        <v>0.8</v>
      </c>
      <c r="EB15" s="8">
        <v>0.8</v>
      </c>
      <c r="EC15" s="8">
        <v>0.8</v>
      </c>
      <c r="ED15" s="8">
        <v>0.8</v>
      </c>
      <c r="EE15" s="8">
        <v>0.8</v>
      </c>
      <c r="EF15" s="8">
        <v>0.8</v>
      </c>
      <c r="EG15" s="8">
        <v>0.8</v>
      </c>
      <c r="EH15" s="8">
        <v>0.8</v>
      </c>
      <c r="EI15" s="8">
        <v>0.8</v>
      </c>
      <c r="EJ15" s="8">
        <v>0.8</v>
      </c>
      <c r="EK15" s="8">
        <v>0.8</v>
      </c>
      <c r="EL15" s="3">
        <v>2</v>
      </c>
      <c r="EM15" s="8">
        <v>0.8</v>
      </c>
      <c r="EN15" s="8">
        <v>0.8</v>
      </c>
      <c r="EO15" s="8">
        <v>0.8</v>
      </c>
      <c r="EP15" s="8">
        <v>0</v>
      </c>
      <c r="EQ15" s="8">
        <v>0.8</v>
      </c>
      <c r="ER15" s="8">
        <f>SUM(EM15*EM29,EN15*EN29,EO15*EO29,EP15*EP29,EQ15*EQ29)/ER29</f>
        <v>0.493009803809936</v>
      </c>
      <c r="ES15" s="8">
        <v>0.8</v>
      </c>
      <c r="ET15" s="8">
        <v>0.8</v>
      </c>
      <c r="EU15" s="8">
        <v>0.8</v>
      </c>
      <c r="EV15" s="8">
        <v>1</v>
      </c>
      <c r="EW15" s="8">
        <v>0.8</v>
      </c>
      <c r="EX15" s="8">
        <f>SUM(ET29*ET15,EU29*EU15,EV29*EV15,EW29*EW15)/EX29</f>
        <v>0.8420194051429478</v>
      </c>
      <c r="EY15" s="142">
        <f>SUM(ER15*ER29,ES15*ES29,EX15*EX29)/EY29</f>
        <v>0.6967931373610085</v>
      </c>
      <c r="EZ15" s="142">
        <f>SUM(T15*T29,AM15*AM29,BF15*BF29,BY15*BY29,CZ15*CZ29,DR15*DR29,EK15*EK29,EY15*EY29)/EZ29</f>
        <v>0.7771752545992285</v>
      </c>
    </row>
    <row r="16" spans="1:156" ht="13.5" customHeight="1">
      <c r="A16" s="3">
        <v>3</v>
      </c>
      <c r="B16" s="252" t="s">
        <v>26</v>
      </c>
      <c r="C16" s="252"/>
      <c r="D16" s="252"/>
      <c r="E16" s="252"/>
      <c r="F16" s="8">
        <v>4</v>
      </c>
      <c r="G16" s="8">
        <v>4</v>
      </c>
      <c r="H16" s="8">
        <v>4</v>
      </c>
      <c r="I16" s="8">
        <v>4</v>
      </c>
      <c r="J16" s="8">
        <v>4</v>
      </c>
      <c r="K16" s="8">
        <v>4</v>
      </c>
      <c r="L16" s="8">
        <v>4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">
        <v>4</v>
      </c>
      <c r="T16" s="8">
        <v>4</v>
      </c>
      <c r="U16" s="3">
        <v>3</v>
      </c>
      <c r="V16" s="252" t="s">
        <v>26</v>
      </c>
      <c r="W16" s="252"/>
      <c r="X16" s="252"/>
      <c r="Y16" s="252"/>
      <c r="Z16" s="8">
        <v>4</v>
      </c>
      <c r="AA16" s="8">
        <v>4</v>
      </c>
      <c r="AB16" s="8">
        <v>4</v>
      </c>
      <c r="AC16" s="8">
        <v>4</v>
      </c>
      <c r="AD16" s="8">
        <v>4</v>
      </c>
      <c r="AE16" s="8">
        <v>4</v>
      </c>
      <c r="AF16" s="8">
        <v>4</v>
      </c>
      <c r="AG16" s="8">
        <v>4</v>
      </c>
      <c r="AH16" s="8">
        <v>4</v>
      </c>
      <c r="AI16" s="8">
        <v>4</v>
      </c>
      <c r="AJ16" s="8">
        <v>4</v>
      </c>
      <c r="AK16" s="8">
        <v>4</v>
      </c>
      <c r="AL16" s="8">
        <v>4</v>
      </c>
      <c r="AM16" s="8">
        <v>4</v>
      </c>
      <c r="AN16" s="3">
        <v>3</v>
      </c>
      <c r="AO16" s="252" t="s">
        <v>26</v>
      </c>
      <c r="AP16" s="252"/>
      <c r="AQ16" s="252"/>
      <c r="AR16" s="252"/>
      <c r="AS16" s="8">
        <v>4</v>
      </c>
      <c r="AT16" s="8">
        <v>4</v>
      </c>
      <c r="AU16" s="8">
        <v>4</v>
      </c>
      <c r="AV16" s="8">
        <v>4</v>
      </c>
      <c r="AW16" s="8">
        <v>4</v>
      </c>
      <c r="AX16" s="8">
        <v>4</v>
      </c>
      <c r="AY16" s="8">
        <v>4</v>
      </c>
      <c r="AZ16" s="8">
        <v>4</v>
      </c>
      <c r="BA16" s="8">
        <v>4</v>
      </c>
      <c r="BB16" s="8">
        <v>4</v>
      </c>
      <c r="BC16" s="8">
        <v>4</v>
      </c>
      <c r="BD16" s="8">
        <v>4</v>
      </c>
      <c r="BE16" s="8">
        <v>4</v>
      </c>
      <c r="BF16" s="8">
        <v>4</v>
      </c>
      <c r="BG16" s="3">
        <v>3</v>
      </c>
      <c r="BH16" s="252" t="s">
        <v>26</v>
      </c>
      <c r="BI16" s="252"/>
      <c r="BJ16" s="252"/>
      <c r="BK16" s="252"/>
      <c r="BL16" s="8">
        <v>4</v>
      </c>
      <c r="BM16" s="8">
        <v>4</v>
      </c>
      <c r="BN16" s="8">
        <v>4</v>
      </c>
      <c r="BO16" s="8">
        <v>4</v>
      </c>
      <c r="BP16" s="8">
        <v>4</v>
      </c>
      <c r="BQ16" s="8">
        <v>4</v>
      </c>
      <c r="BR16" s="8">
        <v>4</v>
      </c>
      <c r="BS16" s="8">
        <v>4</v>
      </c>
      <c r="BT16" s="8">
        <v>4</v>
      </c>
      <c r="BU16" s="8">
        <v>4</v>
      </c>
      <c r="BV16" s="8">
        <v>4</v>
      </c>
      <c r="BW16" s="8">
        <v>4</v>
      </c>
      <c r="BX16" s="8">
        <v>4</v>
      </c>
      <c r="BY16" s="8">
        <v>4</v>
      </c>
      <c r="BZ16" s="3">
        <v>3</v>
      </c>
      <c r="CA16" s="252" t="s">
        <v>26</v>
      </c>
      <c r="CB16" s="252"/>
      <c r="CC16" s="252"/>
      <c r="CD16" s="252"/>
      <c r="CE16" s="8">
        <v>4</v>
      </c>
      <c r="CF16" s="8">
        <v>4</v>
      </c>
      <c r="CG16" s="8">
        <v>4</v>
      </c>
      <c r="CH16" s="8">
        <v>4</v>
      </c>
      <c r="CI16" s="8">
        <v>4</v>
      </c>
      <c r="CJ16" s="8">
        <v>4</v>
      </c>
      <c r="CK16" s="8">
        <v>4</v>
      </c>
      <c r="CL16" s="8">
        <v>4</v>
      </c>
      <c r="CM16" s="8">
        <v>4</v>
      </c>
      <c r="CN16" s="8">
        <v>5</v>
      </c>
      <c r="CO16" s="8">
        <v>4</v>
      </c>
      <c r="CP16" s="8">
        <v>4</v>
      </c>
      <c r="CQ16" s="8">
        <v>4</v>
      </c>
      <c r="CR16" s="8">
        <v>4</v>
      </c>
      <c r="CS16" s="8">
        <v>4</v>
      </c>
      <c r="CT16" s="8">
        <v>4</v>
      </c>
      <c r="CU16" s="252" t="s">
        <v>26</v>
      </c>
      <c r="CV16" s="252"/>
      <c r="CW16" s="252"/>
      <c r="CX16" s="252"/>
      <c r="CY16" s="8">
        <f>SUM(CI29*CI16,CJ29*CJ16,CK29*CK16,CL29*CL16,CM29*CM16,CN29*CN16,CO29*CO16,CP29*CP16,CQ29*CQ16)/CY29</f>
        <v>4.089262679944276</v>
      </c>
      <c r="CZ16" s="142">
        <f>SUM(CE16*CE29,CH16*CH29,CY16*CY29)/CZ29</f>
        <v>4.063149748861115</v>
      </c>
      <c r="DA16" s="3">
        <v>3</v>
      </c>
      <c r="DB16" s="252" t="s">
        <v>26</v>
      </c>
      <c r="DC16" s="252"/>
      <c r="DD16" s="252"/>
      <c r="DE16" s="252"/>
      <c r="DF16" s="8">
        <v>4</v>
      </c>
      <c r="DG16" s="8">
        <v>4</v>
      </c>
      <c r="DH16" s="8">
        <v>4</v>
      </c>
      <c r="DI16" s="8">
        <v>4</v>
      </c>
      <c r="DJ16" s="8">
        <v>4</v>
      </c>
      <c r="DK16" s="8">
        <v>4</v>
      </c>
      <c r="DL16" s="8">
        <v>4</v>
      </c>
      <c r="DM16" s="8">
        <v>4</v>
      </c>
      <c r="DN16" s="8">
        <v>4</v>
      </c>
      <c r="DO16" s="8">
        <v>4</v>
      </c>
      <c r="DP16" s="8">
        <v>4</v>
      </c>
      <c r="DQ16" s="8">
        <v>4</v>
      </c>
      <c r="DR16" s="8">
        <v>4</v>
      </c>
      <c r="DS16" s="3">
        <v>3</v>
      </c>
      <c r="DT16" s="252" t="s">
        <v>26</v>
      </c>
      <c r="DU16" s="252"/>
      <c r="DV16" s="252"/>
      <c r="DW16" s="252"/>
      <c r="DX16" s="8">
        <v>4</v>
      </c>
      <c r="DY16" s="8">
        <v>4</v>
      </c>
      <c r="DZ16" s="8">
        <v>4</v>
      </c>
      <c r="EA16" s="8">
        <v>4</v>
      </c>
      <c r="EB16" s="8">
        <v>4</v>
      </c>
      <c r="EC16" s="8">
        <v>4</v>
      </c>
      <c r="ED16" s="8">
        <v>4</v>
      </c>
      <c r="EE16" s="8">
        <v>2.3</v>
      </c>
      <c r="EF16" s="8">
        <v>2.3</v>
      </c>
      <c r="EG16" s="8">
        <v>2.3</v>
      </c>
      <c r="EH16" s="8">
        <v>2.3</v>
      </c>
      <c r="EI16" s="8">
        <v>2.3</v>
      </c>
      <c r="EJ16" s="8">
        <v>2.3</v>
      </c>
      <c r="EK16" s="142">
        <f>SUM(DX16*DX29,EA16*EA29,ED16*ED29,EJ16*EJ29)/EK29</f>
        <v>3.299252428446722</v>
      </c>
      <c r="EL16" s="3">
        <v>3</v>
      </c>
      <c r="EM16" s="8">
        <v>4</v>
      </c>
      <c r="EN16" s="8">
        <v>2.49</v>
      </c>
      <c r="EO16" s="8">
        <v>4</v>
      </c>
      <c r="EP16" s="8">
        <v>4</v>
      </c>
      <c r="EQ16" s="8">
        <v>4</v>
      </c>
      <c r="ER16" s="8">
        <f>SUM(EM16*EM29,EN16*EN29,EO16*EO29,EP16*EP29,EQ16*EQ29)/ER29</f>
        <v>3.419524384272913</v>
      </c>
      <c r="ES16" s="8">
        <v>4</v>
      </c>
      <c r="ET16" s="8">
        <v>4</v>
      </c>
      <c r="EU16" s="8">
        <v>4</v>
      </c>
      <c r="EV16" s="8">
        <v>4.49</v>
      </c>
      <c r="EW16" s="8">
        <v>4</v>
      </c>
      <c r="EX16" s="8">
        <f>SUM(EV16*EV29,EU29*EU16,ET29*ET16,EW29*EW16)/EX29</f>
        <v>4.102947542600222</v>
      </c>
      <c r="EY16" s="142">
        <f>SUM(ER16*ER29,ES16*ES29,EX16*EX29)/EY29</f>
        <v>3.818079317500576</v>
      </c>
      <c r="EZ16" s="142">
        <f>SUM(T16*T29,AM16*AM29,BF16*BF29,BY16*BY29,CZ16*CZ29,DR16*DR29,EK16*EK29,EY16*EY29)/EZ29</f>
        <v>3.890242485862536</v>
      </c>
    </row>
    <row r="17" spans="1:156" ht="23.25" customHeight="1">
      <c r="A17" s="3">
        <v>4</v>
      </c>
      <c r="B17" s="252" t="s">
        <v>8</v>
      </c>
      <c r="C17" s="252"/>
      <c r="D17" s="252"/>
      <c r="E17" s="252"/>
      <c r="F17" s="8">
        <f aca="true" t="shared" si="9" ref="F17:K17">SUM(F19:F22)</f>
        <v>2.12</v>
      </c>
      <c r="G17" s="8">
        <f t="shared" si="9"/>
        <v>2.12</v>
      </c>
      <c r="H17" s="8">
        <f t="shared" si="9"/>
        <v>2.12</v>
      </c>
      <c r="I17" s="8">
        <f t="shared" si="9"/>
        <v>2.12</v>
      </c>
      <c r="J17" s="8">
        <f t="shared" si="9"/>
        <v>2.12</v>
      </c>
      <c r="K17" s="8">
        <f t="shared" si="9"/>
        <v>2.12</v>
      </c>
      <c r="L17" s="8">
        <f aca="true" t="shared" si="10" ref="L17:R17">SUM(L19:L22)</f>
        <v>2.12</v>
      </c>
      <c r="M17" s="8">
        <f t="shared" si="10"/>
        <v>2.12</v>
      </c>
      <c r="N17" s="8">
        <f t="shared" si="10"/>
        <v>2.12</v>
      </c>
      <c r="O17" s="8">
        <f t="shared" si="10"/>
        <v>2.12</v>
      </c>
      <c r="P17" s="8">
        <f t="shared" si="10"/>
        <v>2.12</v>
      </c>
      <c r="Q17" s="8">
        <f t="shared" si="10"/>
        <v>2.12</v>
      </c>
      <c r="R17" s="8">
        <f t="shared" si="10"/>
        <v>2.12</v>
      </c>
      <c r="S17" s="8">
        <f aca="true" t="shared" si="11" ref="S17:AK17">SUM(S19:S22)</f>
        <v>2.12</v>
      </c>
      <c r="T17" s="8">
        <f>SUM(T19:T22)</f>
        <v>2.12</v>
      </c>
      <c r="U17" s="3">
        <v>4</v>
      </c>
      <c r="V17" s="252" t="s">
        <v>8</v>
      </c>
      <c r="W17" s="252"/>
      <c r="X17" s="252"/>
      <c r="Y17" s="252"/>
      <c r="Z17" s="8">
        <f t="shared" si="11"/>
        <v>2.12</v>
      </c>
      <c r="AA17" s="8">
        <f t="shared" si="11"/>
        <v>2.12</v>
      </c>
      <c r="AB17" s="8">
        <f t="shared" si="11"/>
        <v>2.12</v>
      </c>
      <c r="AC17" s="8">
        <f t="shared" si="11"/>
        <v>2.12</v>
      </c>
      <c r="AD17" s="8">
        <f t="shared" si="11"/>
        <v>2.12</v>
      </c>
      <c r="AE17" s="8">
        <f t="shared" si="11"/>
        <v>2.12</v>
      </c>
      <c r="AF17" s="8">
        <f t="shared" si="11"/>
        <v>2.12</v>
      </c>
      <c r="AG17" s="8">
        <f t="shared" si="11"/>
        <v>2.12</v>
      </c>
      <c r="AH17" s="8">
        <f t="shared" si="11"/>
        <v>2.12</v>
      </c>
      <c r="AI17" s="8">
        <f t="shared" si="11"/>
        <v>2.12</v>
      </c>
      <c r="AJ17" s="8">
        <f t="shared" si="11"/>
        <v>2.12</v>
      </c>
      <c r="AK17" s="8">
        <f t="shared" si="11"/>
        <v>2.12</v>
      </c>
      <c r="AL17" s="8">
        <f>SUM(AL19:AL22)</f>
        <v>2.12</v>
      </c>
      <c r="AM17" s="8">
        <f>SUM(AM19:AM22)</f>
        <v>2.12</v>
      </c>
      <c r="AN17" s="3">
        <v>4</v>
      </c>
      <c r="AO17" s="252" t="s">
        <v>8</v>
      </c>
      <c r="AP17" s="252"/>
      <c r="AQ17" s="252"/>
      <c r="AR17" s="252"/>
      <c r="AS17" s="8">
        <f aca="true" t="shared" si="12" ref="AS17:BL17">SUM(AS19:AS22)</f>
        <v>2.12</v>
      </c>
      <c r="AT17" s="8">
        <f t="shared" si="12"/>
        <v>2.12</v>
      </c>
      <c r="AU17" s="8">
        <f t="shared" si="12"/>
        <v>2.12</v>
      </c>
      <c r="AV17" s="8">
        <f t="shared" si="12"/>
        <v>2.12</v>
      </c>
      <c r="AW17" s="8">
        <f t="shared" si="12"/>
        <v>2.12</v>
      </c>
      <c r="AX17" s="8">
        <f t="shared" si="12"/>
        <v>2.12</v>
      </c>
      <c r="AY17" s="8">
        <f t="shared" si="12"/>
        <v>2.12</v>
      </c>
      <c r="AZ17" s="8">
        <f t="shared" si="12"/>
        <v>2.12</v>
      </c>
      <c r="BA17" s="8">
        <f t="shared" si="12"/>
        <v>2.12</v>
      </c>
      <c r="BB17" s="8">
        <f t="shared" si="12"/>
        <v>2.12</v>
      </c>
      <c r="BC17" s="8">
        <f t="shared" si="12"/>
        <v>2.12</v>
      </c>
      <c r="BD17" s="8">
        <f t="shared" si="12"/>
        <v>2.12</v>
      </c>
      <c r="BE17" s="8">
        <f t="shared" si="12"/>
        <v>2.12</v>
      </c>
      <c r="BF17" s="8">
        <f>SUM(BF19:BF22)</f>
        <v>2.12</v>
      </c>
      <c r="BG17" s="3">
        <v>4</v>
      </c>
      <c r="BH17" s="252" t="s">
        <v>8</v>
      </c>
      <c r="BI17" s="252"/>
      <c r="BJ17" s="252"/>
      <c r="BK17" s="252"/>
      <c r="BL17" s="8">
        <f t="shared" si="12"/>
        <v>2.12</v>
      </c>
      <c r="BM17" s="8">
        <f aca="true" t="shared" si="13" ref="BM17:CK17">SUM(BM19:BM22)</f>
        <v>2.12</v>
      </c>
      <c r="BN17" s="8">
        <f t="shared" si="13"/>
        <v>2.12</v>
      </c>
      <c r="BO17" s="8">
        <f t="shared" si="13"/>
        <v>2.12</v>
      </c>
      <c r="BP17" s="8">
        <f t="shared" si="13"/>
        <v>2.12</v>
      </c>
      <c r="BQ17" s="8">
        <f t="shared" si="13"/>
        <v>2.12</v>
      </c>
      <c r="BR17" s="8">
        <f t="shared" si="13"/>
        <v>2.12</v>
      </c>
      <c r="BS17" s="8">
        <f t="shared" si="13"/>
        <v>2.12</v>
      </c>
      <c r="BT17" s="8">
        <f t="shared" si="13"/>
        <v>2.12</v>
      </c>
      <c r="BU17" s="8">
        <f t="shared" si="13"/>
        <v>2.12</v>
      </c>
      <c r="BV17" s="8">
        <f t="shared" si="13"/>
        <v>2.12</v>
      </c>
      <c r="BW17" s="8">
        <f aca="true" t="shared" si="14" ref="BW17:CH17">SUM(BW19:BW22)</f>
        <v>2.12</v>
      </c>
      <c r="BX17" s="8">
        <f t="shared" si="14"/>
        <v>2.12</v>
      </c>
      <c r="BY17" s="8">
        <f>SUM(BY19:BY22)</f>
        <v>2.12</v>
      </c>
      <c r="BZ17" s="3">
        <v>4</v>
      </c>
      <c r="CA17" s="252" t="s">
        <v>8</v>
      </c>
      <c r="CB17" s="252"/>
      <c r="CC17" s="252"/>
      <c r="CD17" s="252"/>
      <c r="CE17" s="8">
        <f t="shared" si="14"/>
        <v>2.12</v>
      </c>
      <c r="CF17" s="8">
        <f t="shared" si="14"/>
        <v>2.12</v>
      </c>
      <c r="CG17" s="8">
        <f t="shared" si="14"/>
        <v>2.12</v>
      </c>
      <c r="CH17" s="8">
        <f t="shared" si="14"/>
        <v>2.12</v>
      </c>
      <c r="CI17" s="8">
        <f t="shared" si="13"/>
        <v>2.12</v>
      </c>
      <c r="CJ17" s="8">
        <f>SUM(CJ19:CJ22)</f>
        <v>2.12</v>
      </c>
      <c r="CK17" s="8">
        <f t="shared" si="13"/>
        <v>2.12</v>
      </c>
      <c r="CL17" s="8">
        <f>SUM(CL19:CL22)</f>
        <v>2.12</v>
      </c>
      <c r="CM17" s="8">
        <f>SUM(CM19:CM22)</f>
        <v>2.12</v>
      </c>
      <c r="CN17" s="8">
        <f aca="true" t="shared" si="15" ref="CN17:CT17">SUM(CN19:CN22)</f>
        <v>1.91</v>
      </c>
      <c r="CO17" s="8">
        <f>SUM(CO19:CO22)</f>
        <v>2.12</v>
      </c>
      <c r="CP17" s="8">
        <f t="shared" si="15"/>
        <v>2.12</v>
      </c>
      <c r="CQ17" s="8">
        <f t="shared" si="15"/>
        <v>2.12</v>
      </c>
      <c r="CR17" s="8">
        <f t="shared" si="15"/>
        <v>2.12</v>
      </c>
      <c r="CS17" s="8">
        <f t="shared" si="15"/>
        <v>2.12</v>
      </c>
      <c r="CT17" s="8">
        <f t="shared" si="15"/>
        <v>2.12</v>
      </c>
      <c r="CU17" s="252" t="s">
        <v>8</v>
      </c>
      <c r="CV17" s="252"/>
      <c r="CW17" s="252"/>
      <c r="CX17" s="252"/>
      <c r="CY17" s="8">
        <f aca="true" t="shared" si="16" ref="CY17:EX17">SUM(CY19:CY22)</f>
        <v>2.12</v>
      </c>
      <c r="CZ17" s="8">
        <f t="shared" si="16"/>
        <v>2.12</v>
      </c>
      <c r="DA17" s="3">
        <v>4</v>
      </c>
      <c r="DB17" s="252" t="s">
        <v>8</v>
      </c>
      <c r="DC17" s="252"/>
      <c r="DD17" s="252"/>
      <c r="DE17" s="252"/>
      <c r="DF17" s="8">
        <f t="shared" si="16"/>
        <v>2.12</v>
      </c>
      <c r="DG17" s="8">
        <f t="shared" si="16"/>
        <v>2.12</v>
      </c>
      <c r="DH17" s="8">
        <f t="shared" si="16"/>
        <v>2.12</v>
      </c>
      <c r="DI17" s="8">
        <f t="shared" si="16"/>
        <v>2.12</v>
      </c>
      <c r="DJ17" s="8">
        <f t="shared" si="16"/>
        <v>2.12</v>
      </c>
      <c r="DK17" s="8">
        <f t="shared" si="16"/>
        <v>2.12</v>
      </c>
      <c r="DL17" s="8">
        <f t="shared" si="16"/>
        <v>2.12</v>
      </c>
      <c r="DM17" s="8">
        <f t="shared" si="16"/>
        <v>2.12</v>
      </c>
      <c r="DN17" s="8">
        <f t="shared" si="16"/>
        <v>2.12</v>
      </c>
      <c r="DO17" s="8">
        <f t="shared" si="16"/>
        <v>2.12</v>
      </c>
      <c r="DP17" s="8">
        <f>SUM(DP19:DP22)</f>
        <v>2.12</v>
      </c>
      <c r="DQ17" s="8">
        <f>SUM(DQ19:DQ22)</f>
        <v>2.12</v>
      </c>
      <c r="DR17" s="8">
        <f>SUM(DR19:DR22)</f>
        <v>2.12</v>
      </c>
      <c r="DS17" s="3">
        <v>4</v>
      </c>
      <c r="DT17" s="252" t="s">
        <v>8</v>
      </c>
      <c r="DU17" s="252"/>
      <c r="DV17" s="252"/>
      <c r="DW17" s="252"/>
      <c r="DX17" s="8">
        <f t="shared" si="16"/>
        <v>2.12</v>
      </c>
      <c r="DY17" s="8">
        <f t="shared" si="16"/>
        <v>1.8399999999999999</v>
      </c>
      <c r="DZ17" s="8">
        <f t="shared" si="16"/>
        <v>1.8399999999999999</v>
      </c>
      <c r="EA17" s="8">
        <f t="shared" si="16"/>
        <v>1.8399999999999999</v>
      </c>
      <c r="EB17" s="8">
        <f>SUM(EB19:EB22)</f>
        <v>2.12</v>
      </c>
      <c r="EC17" s="8">
        <f t="shared" si="16"/>
        <v>2.12</v>
      </c>
      <c r="ED17" s="8">
        <f aca="true" t="shared" si="17" ref="ED17:EM17">SUM(ED19:ED22)</f>
        <v>2.12</v>
      </c>
      <c r="EE17" s="8">
        <f t="shared" si="17"/>
        <v>2.12</v>
      </c>
      <c r="EF17" s="8">
        <f t="shared" si="17"/>
        <v>2.12</v>
      </c>
      <c r="EG17" s="8">
        <f t="shared" si="17"/>
        <v>2.12</v>
      </c>
      <c r="EH17" s="8">
        <f t="shared" si="17"/>
        <v>2.12</v>
      </c>
      <c r="EI17" s="8">
        <f t="shared" si="17"/>
        <v>2.12</v>
      </c>
      <c r="EJ17" s="8">
        <f t="shared" si="17"/>
        <v>2.12</v>
      </c>
      <c r="EK17" s="8">
        <f>SUM(EK19:EK22)</f>
        <v>2.12</v>
      </c>
      <c r="EL17" s="3">
        <v>4</v>
      </c>
      <c r="EM17" s="8">
        <f t="shared" si="17"/>
        <v>2.12</v>
      </c>
      <c r="EN17" s="8">
        <f t="shared" si="16"/>
        <v>2.12</v>
      </c>
      <c r="EO17" s="8">
        <f>SUM(EO19:EO22)</f>
        <v>2.12</v>
      </c>
      <c r="EP17" s="8">
        <f t="shared" si="16"/>
        <v>2.12</v>
      </c>
      <c r="EQ17" s="8">
        <f t="shared" si="16"/>
        <v>2.12</v>
      </c>
      <c r="ER17" s="8">
        <f t="shared" si="16"/>
        <v>2.12</v>
      </c>
      <c r="ES17" s="8">
        <f t="shared" si="16"/>
        <v>2.12</v>
      </c>
      <c r="ET17" s="8">
        <f t="shared" si="16"/>
        <v>2.12</v>
      </c>
      <c r="EU17" s="8">
        <f t="shared" si="16"/>
        <v>1.91</v>
      </c>
      <c r="EV17" s="8">
        <f t="shared" si="16"/>
        <v>5.39</v>
      </c>
      <c r="EW17" s="8">
        <f t="shared" si="16"/>
        <v>1.8399999999999999</v>
      </c>
      <c r="EX17" s="8">
        <f t="shared" si="16"/>
        <v>2.6629334191327017</v>
      </c>
      <c r="EY17" s="8">
        <f>SUM(EY19:EY22)</f>
        <v>2.4257077449379567</v>
      </c>
      <c r="EZ17" s="8">
        <f>SUM(EZ19:EZ22)</f>
        <v>2.187608890211692</v>
      </c>
    </row>
    <row r="18" spans="1:156" ht="12.75" customHeight="1">
      <c r="A18" s="3"/>
      <c r="B18" s="262" t="s">
        <v>5</v>
      </c>
      <c r="C18" s="262"/>
      <c r="D18" s="262"/>
      <c r="E18" s="26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"/>
      <c r="V18" s="262" t="s">
        <v>5</v>
      </c>
      <c r="W18" s="262"/>
      <c r="X18" s="262"/>
      <c r="Y18" s="26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3"/>
      <c r="AO18" s="262" t="s">
        <v>5</v>
      </c>
      <c r="AP18" s="262"/>
      <c r="AQ18" s="262"/>
      <c r="AR18" s="262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3"/>
      <c r="BH18" s="262" t="s">
        <v>5</v>
      </c>
      <c r="BI18" s="262"/>
      <c r="BJ18" s="262"/>
      <c r="BK18" s="262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262" t="s">
        <v>5</v>
      </c>
      <c r="CB18" s="262"/>
      <c r="CC18" s="262"/>
      <c r="CD18" s="262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262" t="s">
        <v>5</v>
      </c>
      <c r="CV18" s="262"/>
      <c r="CW18" s="262"/>
      <c r="CX18" s="262"/>
      <c r="CY18" s="11"/>
      <c r="CZ18" s="11"/>
      <c r="DA18" s="11"/>
      <c r="DB18" s="262" t="s">
        <v>5</v>
      </c>
      <c r="DC18" s="262"/>
      <c r="DD18" s="262"/>
      <c r="DE18" s="262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262" t="s">
        <v>5</v>
      </c>
      <c r="DU18" s="262"/>
      <c r="DV18" s="262"/>
      <c r="DW18" s="262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</row>
    <row r="19" spans="1:156" ht="12.75" customHeight="1">
      <c r="A19" s="3"/>
      <c r="B19" s="258" t="s">
        <v>9</v>
      </c>
      <c r="C19" s="258"/>
      <c r="D19" s="258"/>
      <c r="E19" s="258"/>
      <c r="F19" s="12">
        <v>0.21</v>
      </c>
      <c r="G19" s="12">
        <v>0.21</v>
      </c>
      <c r="H19" s="12">
        <v>0.21</v>
      </c>
      <c r="I19" s="12">
        <v>0.21</v>
      </c>
      <c r="J19" s="12">
        <v>0.21</v>
      </c>
      <c r="K19" s="12">
        <v>0.21</v>
      </c>
      <c r="L19" s="28">
        <v>0.21</v>
      </c>
      <c r="M19" s="28">
        <v>0.21</v>
      </c>
      <c r="N19" s="28">
        <v>0.21</v>
      </c>
      <c r="O19" s="28">
        <v>0.21</v>
      </c>
      <c r="P19" s="28">
        <v>0.21</v>
      </c>
      <c r="Q19" s="28">
        <v>0.21</v>
      </c>
      <c r="R19" s="28">
        <v>0.21</v>
      </c>
      <c r="S19" s="28">
        <v>0.21</v>
      </c>
      <c r="T19" s="28">
        <v>0.21</v>
      </c>
      <c r="U19" s="3"/>
      <c r="V19" s="258" t="s">
        <v>9</v>
      </c>
      <c r="W19" s="258"/>
      <c r="X19" s="258"/>
      <c r="Y19" s="258"/>
      <c r="Z19" s="28">
        <v>0.21</v>
      </c>
      <c r="AA19" s="28">
        <v>0.21</v>
      </c>
      <c r="AB19" s="28">
        <v>0.21</v>
      </c>
      <c r="AC19" s="28">
        <v>0.21</v>
      </c>
      <c r="AD19" s="28">
        <v>0.21</v>
      </c>
      <c r="AE19" s="28">
        <v>0.21</v>
      </c>
      <c r="AF19" s="28">
        <v>0.21</v>
      </c>
      <c r="AG19" s="28">
        <v>0.21</v>
      </c>
      <c r="AH19" s="28">
        <v>0.21</v>
      </c>
      <c r="AI19" s="28">
        <v>0.21</v>
      </c>
      <c r="AJ19" s="28">
        <v>0.21</v>
      </c>
      <c r="AK19" s="28">
        <v>0.21</v>
      </c>
      <c r="AL19" s="28">
        <v>0.21</v>
      </c>
      <c r="AM19" s="28">
        <v>0.21</v>
      </c>
      <c r="AN19" s="3"/>
      <c r="AO19" s="258" t="s">
        <v>9</v>
      </c>
      <c r="AP19" s="258"/>
      <c r="AQ19" s="258"/>
      <c r="AR19" s="258"/>
      <c r="AS19" s="28">
        <v>0.21</v>
      </c>
      <c r="AT19" s="28">
        <v>0.21</v>
      </c>
      <c r="AU19" s="28">
        <v>0.21</v>
      </c>
      <c r="AV19" s="28">
        <v>0.21</v>
      </c>
      <c r="AW19" s="28">
        <v>0.21</v>
      </c>
      <c r="AX19" s="28">
        <v>0.21</v>
      </c>
      <c r="AY19" s="28">
        <v>0.21</v>
      </c>
      <c r="AZ19" s="28">
        <v>0.21</v>
      </c>
      <c r="BA19" s="28">
        <v>0.21</v>
      </c>
      <c r="BB19" s="28">
        <v>0.21</v>
      </c>
      <c r="BC19" s="28">
        <v>0.21</v>
      </c>
      <c r="BD19" s="28">
        <v>0.21</v>
      </c>
      <c r="BE19" s="28">
        <v>0.21</v>
      </c>
      <c r="BF19" s="28">
        <v>0.21</v>
      </c>
      <c r="BG19" s="3"/>
      <c r="BH19" s="258" t="s">
        <v>9</v>
      </c>
      <c r="BI19" s="258"/>
      <c r="BJ19" s="258"/>
      <c r="BK19" s="258"/>
      <c r="BL19" s="28">
        <v>0.21</v>
      </c>
      <c r="BM19" s="28">
        <v>0.21</v>
      </c>
      <c r="BN19" s="28">
        <v>0.21</v>
      </c>
      <c r="BO19" s="28">
        <v>0.21</v>
      </c>
      <c r="BP19" s="28">
        <v>0.21</v>
      </c>
      <c r="BQ19" s="28">
        <v>0.21</v>
      </c>
      <c r="BR19" s="28">
        <v>0.21</v>
      </c>
      <c r="BS19" s="28">
        <v>0.21</v>
      </c>
      <c r="BT19" s="28">
        <v>0.21</v>
      </c>
      <c r="BU19" s="28">
        <v>0.21</v>
      </c>
      <c r="BV19" s="28">
        <v>0.21</v>
      </c>
      <c r="BW19" s="28">
        <v>0.21</v>
      </c>
      <c r="BX19" s="28">
        <v>0.21</v>
      </c>
      <c r="BY19" s="28">
        <v>0.21</v>
      </c>
      <c r="BZ19" s="28"/>
      <c r="CA19" s="258" t="s">
        <v>9</v>
      </c>
      <c r="CB19" s="258"/>
      <c r="CC19" s="258"/>
      <c r="CD19" s="258"/>
      <c r="CE19" s="28">
        <v>0.21</v>
      </c>
      <c r="CF19" s="28">
        <v>0.21</v>
      </c>
      <c r="CG19" s="28">
        <v>0.21</v>
      </c>
      <c r="CH19" s="28">
        <v>0.21</v>
      </c>
      <c r="CI19" s="28">
        <v>0.21</v>
      </c>
      <c r="CJ19" s="28">
        <v>0.21</v>
      </c>
      <c r="CK19" s="28">
        <v>0.21</v>
      </c>
      <c r="CL19" s="28">
        <v>0.21</v>
      </c>
      <c r="CM19" s="28">
        <v>0.21</v>
      </c>
      <c r="CN19" s="25">
        <v>0</v>
      </c>
      <c r="CO19" s="28">
        <v>0.21</v>
      </c>
      <c r="CP19" s="28">
        <v>0.21</v>
      </c>
      <c r="CQ19" s="28">
        <v>0.21</v>
      </c>
      <c r="CR19" s="25">
        <v>0</v>
      </c>
      <c r="CS19" s="25">
        <v>0</v>
      </c>
      <c r="CT19" s="25">
        <v>0</v>
      </c>
      <c r="CU19" s="258" t="s">
        <v>9</v>
      </c>
      <c r="CV19" s="258"/>
      <c r="CW19" s="258"/>
      <c r="CX19" s="258"/>
      <c r="CY19" s="28">
        <v>0.21</v>
      </c>
      <c r="CZ19" s="5">
        <f>SUM(CE19*CE29,CH19*CH29,CY19*CY29)/CZ29</f>
        <v>0.21</v>
      </c>
      <c r="DA19" s="28"/>
      <c r="DB19" s="258" t="s">
        <v>9</v>
      </c>
      <c r="DC19" s="258"/>
      <c r="DD19" s="258"/>
      <c r="DE19" s="258"/>
      <c r="DF19" s="28">
        <v>0.21</v>
      </c>
      <c r="DG19" s="28">
        <v>0.21</v>
      </c>
      <c r="DH19" s="28">
        <v>0.21</v>
      </c>
      <c r="DI19" s="28">
        <v>0.21</v>
      </c>
      <c r="DJ19" s="28">
        <v>0.21</v>
      </c>
      <c r="DK19" s="28">
        <v>0.21</v>
      </c>
      <c r="DL19" s="28">
        <v>0.21</v>
      </c>
      <c r="DM19" s="28">
        <v>0.21</v>
      </c>
      <c r="DN19" s="28">
        <v>0.21</v>
      </c>
      <c r="DO19" s="28">
        <v>0.21</v>
      </c>
      <c r="DP19" s="28">
        <v>0.21</v>
      </c>
      <c r="DQ19" s="28">
        <v>0.21</v>
      </c>
      <c r="DR19" s="28">
        <v>0.21</v>
      </c>
      <c r="DS19" s="28"/>
      <c r="DT19" s="258" t="s">
        <v>9</v>
      </c>
      <c r="DU19" s="258"/>
      <c r="DV19" s="258"/>
      <c r="DW19" s="258"/>
      <c r="DX19" s="28">
        <v>0.21</v>
      </c>
      <c r="DY19" s="28">
        <v>0.21</v>
      </c>
      <c r="DZ19" s="28">
        <v>0.21</v>
      </c>
      <c r="EA19" s="28">
        <v>0.21</v>
      </c>
      <c r="EB19" s="28">
        <v>0.21</v>
      </c>
      <c r="EC19" s="28">
        <v>0.21</v>
      </c>
      <c r="ED19" s="28">
        <v>0.21</v>
      </c>
      <c r="EE19" s="28">
        <v>0.21</v>
      </c>
      <c r="EF19" s="28">
        <v>0.21</v>
      </c>
      <c r="EG19" s="28">
        <v>0.21</v>
      </c>
      <c r="EH19" s="28">
        <v>0.21</v>
      </c>
      <c r="EI19" s="28">
        <v>0.21</v>
      </c>
      <c r="EJ19" s="28">
        <v>0.21</v>
      </c>
      <c r="EK19" s="28">
        <v>0.21</v>
      </c>
      <c r="EL19" s="28"/>
      <c r="EM19" s="28">
        <v>0.21</v>
      </c>
      <c r="EN19" s="28">
        <v>0.21</v>
      </c>
      <c r="EO19" s="28">
        <v>0.21</v>
      </c>
      <c r="EP19" s="28">
        <v>0.21</v>
      </c>
      <c r="EQ19" s="28">
        <v>0.21</v>
      </c>
      <c r="ER19" s="28">
        <v>0.21</v>
      </c>
      <c r="ES19" s="28">
        <v>0.21</v>
      </c>
      <c r="ET19" s="12">
        <v>0.21</v>
      </c>
      <c r="EU19" s="12">
        <v>0</v>
      </c>
      <c r="EV19" s="12">
        <v>0.72</v>
      </c>
      <c r="EW19" s="12">
        <v>0.21</v>
      </c>
      <c r="EX19" s="12">
        <f>SUM(EV29*EV19,EU29*EU19,ET29*ET19,EW29*EW19)/EX29</f>
        <v>0.27077394930594434</v>
      </c>
      <c r="EY19" s="5">
        <f>SUM(ER19*ER29,ES19*ES29,EX19*EX29)/EY29</f>
        <v>0.2442197889070315</v>
      </c>
      <c r="EZ19" s="5">
        <f>SUM(T19*T29,AM19*AM29,BF19*BF29,BY19*BY29,CZ19*CZ29,DR19*DR29,EK19*EK29,EY19*EY29)/EZ29</f>
        <v>0.217567887924306</v>
      </c>
    </row>
    <row r="20" spans="1:156" ht="21.75" customHeight="1">
      <c r="A20" s="3"/>
      <c r="B20" s="258" t="s">
        <v>28</v>
      </c>
      <c r="C20" s="258"/>
      <c r="D20" s="258"/>
      <c r="E20" s="258"/>
      <c r="F20" s="12">
        <v>0.28</v>
      </c>
      <c r="G20" s="12">
        <v>0.28</v>
      </c>
      <c r="H20" s="12">
        <v>0.28</v>
      </c>
      <c r="I20" s="12">
        <v>0.28</v>
      </c>
      <c r="J20" s="12">
        <v>0.28</v>
      </c>
      <c r="K20" s="12">
        <v>0.28</v>
      </c>
      <c r="L20" s="12">
        <v>0.28</v>
      </c>
      <c r="M20" s="12">
        <v>0.28</v>
      </c>
      <c r="N20" s="12">
        <v>0.28</v>
      </c>
      <c r="O20" s="12">
        <v>0.28</v>
      </c>
      <c r="P20" s="12">
        <v>0.28</v>
      </c>
      <c r="Q20" s="12">
        <v>0.28</v>
      </c>
      <c r="R20" s="12">
        <v>0.28</v>
      </c>
      <c r="S20" s="12">
        <v>0.28</v>
      </c>
      <c r="T20" s="12">
        <v>0.28</v>
      </c>
      <c r="U20" s="3"/>
      <c r="V20" s="258" t="s">
        <v>28</v>
      </c>
      <c r="W20" s="258"/>
      <c r="X20" s="258"/>
      <c r="Y20" s="258"/>
      <c r="Z20" s="12">
        <v>0.28</v>
      </c>
      <c r="AA20" s="12">
        <v>0.28</v>
      </c>
      <c r="AB20" s="12">
        <v>0.28</v>
      </c>
      <c r="AC20" s="12">
        <v>0.28</v>
      </c>
      <c r="AD20" s="12">
        <v>0.28</v>
      </c>
      <c r="AE20" s="12">
        <v>0.28</v>
      </c>
      <c r="AF20" s="12">
        <v>0.28</v>
      </c>
      <c r="AG20" s="12">
        <v>0.28</v>
      </c>
      <c r="AH20" s="12">
        <v>0.28</v>
      </c>
      <c r="AI20" s="12">
        <v>0.28</v>
      </c>
      <c r="AJ20" s="12">
        <v>0.28</v>
      </c>
      <c r="AK20" s="12">
        <v>0.28</v>
      </c>
      <c r="AL20" s="12">
        <v>0.28</v>
      </c>
      <c r="AM20" s="12">
        <v>0.28</v>
      </c>
      <c r="AN20" s="3"/>
      <c r="AO20" s="258" t="s">
        <v>28</v>
      </c>
      <c r="AP20" s="258"/>
      <c r="AQ20" s="258"/>
      <c r="AR20" s="258"/>
      <c r="AS20" s="12">
        <v>0.28</v>
      </c>
      <c r="AT20" s="12">
        <v>0.28</v>
      </c>
      <c r="AU20" s="12">
        <v>0.28</v>
      </c>
      <c r="AV20" s="12">
        <v>0.28</v>
      </c>
      <c r="AW20" s="12">
        <v>0.28</v>
      </c>
      <c r="AX20" s="12">
        <v>0.28</v>
      </c>
      <c r="AY20" s="12">
        <v>0.28</v>
      </c>
      <c r="AZ20" s="12">
        <v>0.28</v>
      </c>
      <c r="BA20" s="12">
        <v>0.28</v>
      </c>
      <c r="BB20" s="12">
        <v>0.28</v>
      </c>
      <c r="BC20" s="12">
        <v>0.28</v>
      </c>
      <c r="BD20" s="12">
        <v>0.28</v>
      </c>
      <c r="BE20" s="12">
        <v>0.28</v>
      </c>
      <c r="BF20" s="12">
        <v>0.28</v>
      </c>
      <c r="BG20" s="3"/>
      <c r="BH20" s="258" t="s">
        <v>28</v>
      </c>
      <c r="BI20" s="258"/>
      <c r="BJ20" s="258"/>
      <c r="BK20" s="258"/>
      <c r="BL20" s="12">
        <v>0.28</v>
      </c>
      <c r="BM20" s="12">
        <v>0.28</v>
      </c>
      <c r="BN20" s="12">
        <v>0.28</v>
      </c>
      <c r="BO20" s="12">
        <v>0.28</v>
      </c>
      <c r="BP20" s="12">
        <v>0.28</v>
      </c>
      <c r="BQ20" s="12">
        <v>0.28</v>
      </c>
      <c r="BR20" s="12">
        <v>0.28</v>
      </c>
      <c r="BS20" s="12">
        <v>0.28</v>
      </c>
      <c r="BT20" s="12">
        <v>0.28</v>
      </c>
      <c r="BU20" s="12">
        <v>0.28</v>
      </c>
      <c r="BV20" s="12">
        <v>0.28</v>
      </c>
      <c r="BW20" s="12">
        <v>0.28</v>
      </c>
      <c r="BX20" s="12">
        <v>0.28</v>
      </c>
      <c r="BY20" s="12">
        <v>0.28</v>
      </c>
      <c r="BZ20" s="12"/>
      <c r="CA20" s="258" t="s">
        <v>28</v>
      </c>
      <c r="CB20" s="258"/>
      <c r="CC20" s="258"/>
      <c r="CD20" s="258"/>
      <c r="CE20" s="12">
        <v>0.28</v>
      </c>
      <c r="CF20" s="12">
        <v>0.28</v>
      </c>
      <c r="CG20" s="12">
        <v>0.28</v>
      </c>
      <c r="CH20" s="12">
        <v>0.28</v>
      </c>
      <c r="CI20" s="12">
        <v>0.28</v>
      </c>
      <c r="CJ20" s="12">
        <v>0.28</v>
      </c>
      <c r="CK20" s="12">
        <v>0.28</v>
      </c>
      <c r="CL20" s="12">
        <v>0.28</v>
      </c>
      <c r="CM20" s="12">
        <v>0.28</v>
      </c>
      <c r="CN20" s="12">
        <v>0.28</v>
      </c>
      <c r="CO20" s="12">
        <v>0.28</v>
      </c>
      <c r="CP20" s="12">
        <v>0.28</v>
      </c>
      <c r="CQ20" s="12">
        <v>0.28</v>
      </c>
      <c r="CR20" s="12">
        <v>0.28</v>
      </c>
      <c r="CS20" s="12">
        <v>0.28</v>
      </c>
      <c r="CT20" s="12">
        <v>0.28</v>
      </c>
      <c r="CU20" s="258" t="s">
        <v>28</v>
      </c>
      <c r="CV20" s="258"/>
      <c r="CW20" s="258"/>
      <c r="CX20" s="258"/>
      <c r="CY20" s="12">
        <v>0.28</v>
      </c>
      <c r="CZ20" s="12">
        <v>0.28</v>
      </c>
      <c r="DA20" s="12"/>
      <c r="DB20" s="258" t="s">
        <v>28</v>
      </c>
      <c r="DC20" s="258"/>
      <c r="DD20" s="258"/>
      <c r="DE20" s="258"/>
      <c r="DF20" s="12">
        <v>0.28</v>
      </c>
      <c r="DG20" s="12">
        <v>0.28</v>
      </c>
      <c r="DH20" s="12">
        <v>0.28</v>
      </c>
      <c r="DI20" s="12">
        <v>0.28</v>
      </c>
      <c r="DJ20" s="12">
        <v>0.28</v>
      </c>
      <c r="DK20" s="12">
        <v>0.28</v>
      </c>
      <c r="DL20" s="12">
        <v>0.28</v>
      </c>
      <c r="DM20" s="12">
        <v>0.28</v>
      </c>
      <c r="DN20" s="12">
        <v>0.28</v>
      </c>
      <c r="DO20" s="12">
        <v>0.28</v>
      </c>
      <c r="DP20" s="12">
        <v>0.28</v>
      </c>
      <c r="DQ20" s="12">
        <v>0.28</v>
      </c>
      <c r="DR20" s="12">
        <v>0.28</v>
      </c>
      <c r="DS20" s="12"/>
      <c r="DT20" s="258" t="s">
        <v>28</v>
      </c>
      <c r="DU20" s="258"/>
      <c r="DV20" s="258"/>
      <c r="DW20" s="258"/>
      <c r="DX20" s="12">
        <v>0.28</v>
      </c>
      <c r="DY20" s="12">
        <v>0</v>
      </c>
      <c r="DZ20" s="12">
        <v>0</v>
      </c>
      <c r="EA20" s="12">
        <v>0</v>
      </c>
      <c r="EB20" s="12">
        <v>0.28</v>
      </c>
      <c r="EC20" s="12">
        <v>0.28</v>
      </c>
      <c r="ED20" s="12">
        <v>0.28</v>
      </c>
      <c r="EE20" s="12">
        <v>0.28</v>
      </c>
      <c r="EF20" s="12">
        <v>0.28</v>
      </c>
      <c r="EG20" s="12">
        <v>0.28</v>
      </c>
      <c r="EH20" s="12">
        <v>0.28</v>
      </c>
      <c r="EI20" s="12">
        <v>0.28</v>
      </c>
      <c r="EJ20" s="12">
        <v>0.28</v>
      </c>
      <c r="EK20" s="12">
        <v>0.28</v>
      </c>
      <c r="EL20" s="12"/>
      <c r="EM20" s="12">
        <v>0.28</v>
      </c>
      <c r="EN20" s="12">
        <v>0.28</v>
      </c>
      <c r="EO20" s="12">
        <v>0.28</v>
      </c>
      <c r="EP20" s="12">
        <v>0.28</v>
      </c>
      <c r="EQ20" s="12">
        <v>0.28</v>
      </c>
      <c r="ER20" s="12">
        <f>SUM(EM20*EM29,EN20*EN29,EO20*EO29,EP20*EP29,EQ20*EQ29)/ER29</f>
        <v>0.2800000000000001</v>
      </c>
      <c r="ES20" s="12">
        <v>0.28</v>
      </c>
      <c r="ET20" s="12">
        <v>0.28</v>
      </c>
      <c r="EU20" s="12">
        <v>0.28</v>
      </c>
      <c r="EV20" s="12">
        <v>0</v>
      </c>
      <c r="EW20" s="12">
        <v>0</v>
      </c>
      <c r="EX20" s="12">
        <f>SUM(EV29*EV20,EU29*EU20,ET29*ET20,EW29*EW20)/EX29</f>
        <v>0.12346451165394998</v>
      </c>
      <c r="EY20" s="5">
        <f>SUM(ER20*ER29,ES20*ES29,EX20*EX29)/EY29</f>
        <v>0.1918600744425047</v>
      </c>
      <c r="EZ20" s="5">
        <f>SUM(T20*T29,AM20*AM29,BF20*BF29,BY20*BY29,CZ20*CZ29,DR20*DR29,EK20*EK29,EY20*EY29)/EZ29</f>
        <v>0.2605073876963999</v>
      </c>
    </row>
    <row r="21" spans="1:156" ht="15" customHeight="1">
      <c r="A21" s="3"/>
      <c r="B21" s="258" t="s">
        <v>14</v>
      </c>
      <c r="C21" s="258"/>
      <c r="D21" s="258"/>
      <c r="E21" s="25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"/>
      <c r="V21" s="258" t="s">
        <v>14</v>
      </c>
      <c r="W21" s="258"/>
      <c r="X21" s="258"/>
      <c r="Y21" s="258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3"/>
      <c r="AO21" s="258" t="s">
        <v>14</v>
      </c>
      <c r="AP21" s="258"/>
      <c r="AQ21" s="258"/>
      <c r="AR21" s="258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3"/>
      <c r="BH21" s="258" t="s">
        <v>14</v>
      </c>
      <c r="BI21" s="258"/>
      <c r="BJ21" s="258"/>
      <c r="BK21" s="258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258" t="s">
        <v>14</v>
      </c>
      <c r="CB21" s="258"/>
      <c r="CC21" s="258"/>
      <c r="CD21" s="258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258" t="s">
        <v>14</v>
      </c>
      <c r="CV21" s="258"/>
      <c r="CW21" s="258"/>
      <c r="CX21" s="258"/>
      <c r="CY21" s="12"/>
      <c r="CZ21" s="12"/>
      <c r="DA21" s="12"/>
      <c r="DB21" s="258" t="s">
        <v>14</v>
      </c>
      <c r="DC21" s="258"/>
      <c r="DD21" s="258"/>
      <c r="DE21" s="258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258" t="s">
        <v>14</v>
      </c>
      <c r="DU21" s="258"/>
      <c r="DV21" s="258"/>
      <c r="DW21" s="258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>
        <v>1.46</v>
      </c>
      <c r="EW21" s="12"/>
      <c r="EX21" s="12">
        <f>SUM(EV29*EV21,EU29*EU21,ET29*ET21,EW29*EW21)/EX29</f>
        <v>0.30674165754351945</v>
      </c>
      <c r="EY21" s="5">
        <f>SUM(ER21*ER29,ES21*ES29,EX21*EX29)/EY29</f>
        <v>0.17271602207864928</v>
      </c>
      <c r="EZ21" s="5">
        <f>SUM(T21*T29,AM21*AM29,BF21*BF29,BY21*BY29,CZ21*CZ29,DR21*DR29,EK21*EK29,EY21*EY29)/EZ29</f>
        <v>0.038197064902250125</v>
      </c>
    </row>
    <row r="22" spans="1:156" ht="12.75" customHeight="1">
      <c r="A22" s="3"/>
      <c r="B22" s="258" t="s">
        <v>20</v>
      </c>
      <c r="C22" s="258"/>
      <c r="D22" s="258"/>
      <c r="E22" s="258"/>
      <c r="F22" s="12">
        <v>1.63</v>
      </c>
      <c r="G22" s="12">
        <v>1.63</v>
      </c>
      <c r="H22" s="12">
        <v>1.63</v>
      </c>
      <c r="I22" s="12">
        <v>1.63</v>
      </c>
      <c r="J22" s="12">
        <v>1.63</v>
      </c>
      <c r="K22" s="12">
        <v>1.63</v>
      </c>
      <c r="L22" s="12">
        <v>1.63</v>
      </c>
      <c r="M22" s="12">
        <v>1.63</v>
      </c>
      <c r="N22" s="12">
        <v>1.63</v>
      </c>
      <c r="O22" s="12">
        <v>1.63</v>
      </c>
      <c r="P22" s="12">
        <v>1.63</v>
      </c>
      <c r="Q22" s="12">
        <v>1.63</v>
      </c>
      <c r="R22" s="12">
        <v>1.63</v>
      </c>
      <c r="S22" s="12">
        <v>1.63</v>
      </c>
      <c r="T22" s="12">
        <v>1.63</v>
      </c>
      <c r="U22" s="3"/>
      <c r="V22" s="258" t="s">
        <v>20</v>
      </c>
      <c r="W22" s="258"/>
      <c r="X22" s="258"/>
      <c r="Y22" s="258"/>
      <c r="Z22" s="12">
        <v>1.63</v>
      </c>
      <c r="AA22" s="12">
        <v>1.63</v>
      </c>
      <c r="AB22" s="12">
        <v>1.63</v>
      </c>
      <c r="AC22" s="12">
        <v>1.63</v>
      </c>
      <c r="AD22" s="12">
        <v>1.63</v>
      </c>
      <c r="AE22" s="12">
        <v>1.63</v>
      </c>
      <c r="AF22" s="12">
        <v>1.63</v>
      </c>
      <c r="AG22" s="12">
        <v>1.63</v>
      </c>
      <c r="AH22" s="12">
        <v>1.63</v>
      </c>
      <c r="AI22" s="12">
        <v>1.63</v>
      </c>
      <c r="AJ22" s="12">
        <v>1.63</v>
      </c>
      <c r="AK22" s="12">
        <v>1.63</v>
      </c>
      <c r="AL22" s="12">
        <v>1.63</v>
      </c>
      <c r="AM22" s="12">
        <v>1.63</v>
      </c>
      <c r="AN22" s="3"/>
      <c r="AO22" s="258" t="s">
        <v>20</v>
      </c>
      <c r="AP22" s="258"/>
      <c r="AQ22" s="258"/>
      <c r="AR22" s="258"/>
      <c r="AS22" s="12">
        <v>1.63</v>
      </c>
      <c r="AT22" s="12">
        <v>1.63</v>
      </c>
      <c r="AU22" s="12">
        <v>1.63</v>
      </c>
      <c r="AV22" s="12">
        <v>1.63</v>
      </c>
      <c r="AW22" s="12">
        <v>1.63</v>
      </c>
      <c r="AX22" s="12">
        <v>1.63</v>
      </c>
      <c r="AY22" s="12">
        <v>1.63</v>
      </c>
      <c r="AZ22" s="12">
        <v>1.63</v>
      </c>
      <c r="BA22" s="12">
        <v>1.63</v>
      </c>
      <c r="BB22" s="12">
        <v>1.63</v>
      </c>
      <c r="BC22" s="12">
        <v>1.63</v>
      </c>
      <c r="BD22" s="12">
        <v>1.63</v>
      </c>
      <c r="BE22" s="12">
        <v>1.63</v>
      </c>
      <c r="BF22" s="12">
        <v>1.63</v>
      </c>
      <c r="BG22" s="3"/>
      <c r="BH22" s="258" t="s">
        <v>20</v>
      </c>
      <c r="BI22" s="258"/>
      <c r="BJ22" s="258"/>
      <c r="BK22" s="258"/>
      <c r="BL22" s="12">
        <v>1.63</v>
      </c>
      <c r="BM22" s="12">
        <v>1.63</v>
      </c>
      <c r="BN22" s="12">
        <v>1.63</v>
      </c>
      <c r="BO22" s="12">
        <v>1.63</v>
      </c>
      <c r="BP22" s="12">
        <v>1.63</v>
      </c>
      <c r="BQ22" s="12">
        <v>1.63</v>
      </c>
      <c r="BR22" s="12">
        <v>1.63</v>
      </c>
      <c r="BS22" s="12">
        <v>1.63</v>
      </c>
      <c r="BT22" s="12">
        <v>1.63</v>
      </c>
      <c r="BU22" s="12">
        <v>1.63</v>
      </c>
      <c r="BV22" s="12">
        <v>1.63</v>
      </c>
      <c r="BW22" s="12">
        <v>1.63</v>
      </c>
      <c r="BX22" s="12">
        <v>1.63</v>
      </c>
      <c r="BY22" s="12">
        <v>1.63</v>
      </c>
      <c r="BZ22" s="12"/>
      <c r="CA22" s="258" t="s">
        <v>20</v>
      </c>
      <c r="CB22" s="258"/>
      <c r="CC22" s="258"/>
      <c r="CD22" s="258"/>
      <c r="CE22" s="12">
        <v>1.63</v>
      </c>
      <c r="CF22" s="12">
        <v>1.63</v>
      </c>
      <c r="CG22" s="12">
        <v>1.63</v>
      </c>
      <c r="CH22" s="12">
        <v>1.63</v>
      </c>
      <c r="CI22" s="12">
        <v>1.63</v>
      </c>
      <c r="CJ22" s="12">
        <v>1.63</v>
      </c>
      <c r="CK22" s="12">
        <v>1.63</v>
      </c>
      <c r="CL22" s="12">
        <v>1.63</v>
      </c>
      <c r="CM22" s="12">
        <v>1.63</v>
      </c>
      <c r="CN22" s="12">
        <v>1.63</v>
      </c>
      <c r="CO22" s="12">
        <v>1.63</v>
      </c>
      <c r="CP22" s="12">
        <v>1.63</v>
      </c>
      <c r="CQ22" s="12">
        <v>1.63</v>
      </c>
      <c r="CR22" s="12">
        <v>1.84</v>
      </c>
      <c r="CS22" s="12">
        <v>1.84</v>
      </c>
      <c r="CT22" s="12">
        <v>1.84</v>
      </c>
      <c r="CU22" s="258" t="s">
        <v>20</v>
      </c>
      <c r="CV22" s="258"/>
      <c r="CW22" s="258"/>
      <c r="CX22" s="258"/>
      <c r="CY22" s="12">
        <v>1.63</v>
      </c>
      <c r="CZ22" s="12">
        <v>1.63</v>
      </c>
      <c r="DA22" s="12"/>
      <c r="DB22" s="258" t="s">
        <v>20</v>
      </c>
      <c r="DC22" s="258"/>
      <c r="DD22" s="258"/>
      <c r="DE22" s="258"/>
      <c r="DF22" s="12">
        <v>1.63</v>
      </c>
      <c r="DG22" s="12">
        <v>1.63</v>
      </c>
      <c r="DH22" s="12">
        <v>1.63</v>
      </c>
      <c r="DI22" s="12">
        <v>1.63</v>
      </c>
      <c r="DJ22" s="12">
        <v>1.63</v>
      </c>
      <c r="DK22" s="12">
        <v>1.63</v>
      </c>
      <c r="DL22" s="12">
        <v>1.63</v>
      </c>
      <c r="DM22" s="12">
        <v>1.63</v>
      </c>
      <c r="DN22" s="12">
        <v>1.63</v>
      </c>
      <c r="DO22" s="12">
        <v>1.63</v>
      </c>
      <c r="DP22" s="12">
        <v>1.63</v>
      </c>
      <c r="DQ22" s="12">
        <v>1.63</v>
      </c>
      <c r="DR22" s="12">
        <v>1.63</v>
      </c>
      <c r="DS22" s="12"/>
      <c r="DT22" s="258" t="s">
        <v>20</v>
      </c>
      <c r="DU22" s="258"/>
      <c r="DV22" s="258"/>
      <c r="DW22" s="258"/>
      <c r="DX22" s="12">
        <v>1.63</v>
      </c>
      <c r="DY22" s="12">
        <v>1.63</v>
      </c>
      <c r="DZ22" s="12">
        <v>1.63</v>
      </c>
      <c r="EA22" s="12">
        <v>1.63</v>
      </c>
      <c r="EB22" s="12">
        <v>1.63</v>
      </c>
      <c r="EC22" s="12">
        <v>1.63</v>
      </c>
      <c r="ED22" s="12">
        <v>1.63</v>
      </c>
      <c r="EE22" s="12">
        <v>1.63</v>
      </c>
      <c r="EF22" s="12">
        <v>1.63</v>
      </c>
      <c r="EG22" s="12">
        <v>1.63</v>
      </c>
      <c r="EH22" s="12">
        <v>1.63</v>
      </c>
      <c r="EI22" s="12">
        <v>1.63</v>
      </c>
      <c r="EJ22" s="12">
        <v>1.63</v>
      </c>
      <c r="EK22" s="12">
        <v>1.63</v>
      </c>
      <c r="EL22" s="12"/>
      <c r="EM22" s="12">
        <v>1.63</v>
      </c>
      <c r="EN22" s="12">
        <v>1.63</v>
      </c>
      <c r="EO22" s="12">
        <v>1.63</v>
      </c>
      <c r="EP22" s="12">
        <v>1.63</v>
      </c>
      <c r="EQ22" s="12">
        <v>1.63</v>
      </c>
      <c r="ER22" s="12">
        <v>1.63</v>
      </c>
      <c r="ES22" s="12">
        <v>1.63</v>
      </c>
      <c r="ET22" s="12">
        <v>1.63</v>
      </c>
      <c r="EU22" s="12">
        <v>1.63</v>
      </c>
      <c r="EV22" s="12">
        <v>3.21</v>
      </c>
      <c r="EW22" s="12">
        <v>1.63</v>
      </c>
      <c r="EX22" s="12">
        <f>SUM(EV29*EV22,EU29*EU22,ET29*ET22,EW29*EW22)/EX29</f>
        <v>1.961953300629288</v>
      </c>
      <c r="EY22" s="5">
        <f>SUM(ER22*ER29,ES22*ES29,EX22*EX29)/EY29</f>
        <v>1.816911859509771</v>
      </c>
      <c r="EZ22" s="5">
        <f>SUM(T22*T29,AM22*AM29,BF22*BF29,BY22*BY29,CZ22*CZ29,DR22*DR29,EK22*EK29,EY22*EY29)/EZ29</f>
        <v>1.671336549688736</v>
      </c>
    </row>
    <row r="23" spans="1:156" ht="26.25" customHeight="1">
      <c r="A23" s="3">
        <v>5</v>
      </c>
      <c r="B23" s="252" t="s">
        <v>10</v>
      </c>
      <c r="C23" s="252"/>
      <c r="D23" s="252"/>
      <c r="E23" s="252"/>
      <c r="F23" s="8">
        <v>1.44</v>
      </c>
      <c r="G23" s="8">
        <v>1.44</v>
      </c>
      <c r="H23" s="8">
        <v>1.44</v>
      </c>
      <c r="I23" s="8">
        <v>1.44</v>
      </c>
      <c r="J23" s="8">
        <v>0</v>
      </c>
      <c r="K23" s="8">
        <f>SUM(F23*F29,G23*G29,H23*H29,I29*I23,J29*J23)/K29</f>
        <v>1.3681802534814582</v>
      </c>
      <c r="L23" s="29">
        <v>1.44</v>
      </c>
      <c r="M23" s="29">
        <v>1.44</v>
      </c>
      <c r="N23" s="29">
        <v>1.44</v>
      </c>
      <c r="O23" s="29">
        <v>1.44</v>
      </c>
      <c r="P23" s="29">
        <v>1.44</v>
      </c>
      <c r="Q23" s="29">
        <v>1.44</v>
      </c>
      <c r="R23" s="29">
        <v>1.44</v>
      </c>
      <c r="S23" s="29">
        <v>1.44</v>
      </c>
      <c r="T23" s="29">
        <f>SUM(K23*K29,Q23*Q29,R23*R29,S23*S29)/T29</f>
        <v>1.426966799412228</v>
      </c>
      <c r="U23" s="3">
        <v>5</v>
      </c>
      <c r="V23" s="252" t="s">
        <v>10</v>
      </c>
      <c r="W23" s="252"/>
      <c r="X23" s="252"/>
      <c r="Y23" s="252"/>
      <c r="Z23" s="29">
        <v>1.44</v>
      </c>
      <c r="AA23" s="29">
        <v>1.44</v>
      </c>
      <c r="AB23" s="29">
        <v>1.44</v>
      </c>
      <c r="AC23" s="29">
        <v>1.44</v>
      </c>
      <c r="AD23" s="29">
        <v>1.44</v>
      </c>
      <c r="AE23" s="29">
        <v>1.44</v>
      </c>
      <c r="AF23" s="29">
        <v>1.44</v>
      </c>
      <c r="AG23" s="29">
        <v>1.44</v>
      </c>
      <c r="AH23" s="29">
        <v>1.44</v>
      </c>
      <c r="AI23" s="29">
        <v>1.44</v>
      </c>
      <c r="AJ23" s="29">
        <v>1.44</v>
      </c>
      <c r="AK23" s="29">
        <v>1.44</v>
      </c>
      <c r="AL23" s="29">
        <v>1.44</v>
      </c>
      <c r="AM23" s="29">
        <v>1.44</v>
      </c>
      <c r="AN23" s="3">
        <v>5</v>
      </c>
      <c r="AO23" s="252" t="s">
        <v>10</v>
      </c>
      <c r="AP23" s="252"/>
      <c r="AQ23" s="252"/>
      <c r="AR23" s="252"/>
      <c r="AS23" s="29">
        <v>1.44</v>
      </c>
      <c r="AT23" s="29">
        <v>1.44</v>
      </c>
      <c r="AU23" s="29">
        <v>1.44</v>
      </c>
      <c r="AV23" s="29">
        <v>1.44</v>
      </c>
      <c r="AW23" s="29">
        <v>1.44</v>
      </c>
      <c r="AX23" s="29">
        <v>1.44</v>
      </c>
      <c r="AY23" s="29">
        <v>1.44</v>
      </c>
      <c r="AZ23" s="29">
        <v>1.44</v>
      </c>
      <c r="BA23" s="29">
        <v>1.44</v>
      </c>
      <c r="BB23" s="29">
        <v>1.44</v>
      </c>
      <c r="BC23" s="29">
        <v>1.44</v>
      </c>
      <c r="BD23" s="29">
        <v>1.44</v>
      </c>
      <c r="BE23" s="29">
        <v>1.44</v>
      </c>
      <c r="BF23" s="29">
        <v>1.44</v>
      </c>
      <c r="BG23" s="3">
        <v>5</v>
      </c>
      <c r="BH23" s="252" t="s">
        <v>10</v>
      </c>
      <c r="BI23" s="252"/>
      <c r="BJ23" s="252"/>
      <c r="BK23" s="252"/>
      <c r="BL23" s="29">
        <v>1.44</v>
      </c>
      <c r="BM23" s="29">
        <v>1.44</v>
      </c>
      <c r="BN23" s="29">
        <v>1.44</v>
      </c>
      <c r="BO23" s="29">
        <v>1.44</v>
      </c>
      <c r="BP23" s="29">
        <v>1.44</v>
      </c>
      <c r="BQ23" s="29">
        <v>1.44</v>
      </c>
      <c r="BR23" s="29">
        <v>1.44</v>
      </c>
      <c r="BS23" s="29">
        <v>1.44</v>
      </c>
      <c r="BT23" s="29">
        <v>1.44</v>
      </c>
      <c r="BU23" s="29">
        <v>1.44</v>
      </c>
      <c r="BV23" s="29">
        <v>1.44</v>
      </c>
      <c r="BW23" s="29">
        <v>1.44</v>
      </c>
      <c r="BX23" s="29">
        <v>1.44</v>
      </c>
      <c r="BY23" s="29">
        <v>1.44</v>
      </c>
      <c r="BZ23" s="3">
        <v>5</v>
      </c>
      <c r="CA23" s="252" t="s">
        <v>10</v>
      </c>
      <c r="CB23" s="252"/>
      <c r="CC23" s="252"/>
      <c r="CD23" s="252"/>
      <c r="CE23" s="29">
        <v>1.44</v>
      </c>
      <c r="CF23" s="29">
        <v>1.44</v>
      </c>
      <c r="CG23" s="29">
        <v>1.44</v>
      </c>
      <c r="CH23" s="29">
        <v>1.44</v>
      </c>
      <c r="CI23" s="29">
        <v>1.44</v>
      </c>
      <c r="CJ23" s="8">
        <v>1.44</v>
      </c>
      <c r="CK23" s="29">
        <v>1.44</v>
      </c>
      <c r="CL23" s="29">
        <v>1.44</v>
      </c>
      <c r="CM23" s="29">
        <v>1.44</v>
      </c>
      <c r="CN23" s="8">
        <v>1.44</v>
      </c>
      <c r="CO23" s="29">
        <v>1.44</v>
      </c>
      <c r="CP23" s="29">
        <v>1.44</v>
      </c>
      <c r="CQ23" s="29">
        <v>1.44</v>
      </c>
      <c r="CR23" s="8">
        <v>0</v>
      </c>
      <c r="CS23" s="8">
        <v>0</v>
      </c>
      <c r="CT23" s="8">
        <v>0</v>
      </c>
      <c r="CU23" s="252" t="s">
        <v>10</v>
      </c>
      <c r="CV23" s="252"/>
      <c r="CW23" s="252"/>
      <c r="CX23" s="252"/>
      <c r="CY23" s="29">
        <v>1.44</v>
      </c>
      <c r="CZ23" s="29">
        <v>1.44</v>
      </c>
      <c r="DA23" s="3">
        <v>5</v>
      </c>
      <c r="DB23" s="252" t="s">
        <v>10</v>
      </c>
      <c r="DC23" s="252"/>
      <c r="DD23" s="252"/>
      <c r="DE23" s="252"/>
      <c r="DF23" s="143">
        <v>1.44</v>
      </c>
      <c r="DG23" s="143">
        <v>1.44</v>
      </c>
      <c r="DH23" s="143">
        <v>1.44</v>
      </c>
      <c r="DI23" s="143">
        <v>1.44</v>
      </c>
      <c r="DJ23" s="143">
        <v>1.44</v>
      </c>
      <c r="DK23" s="143">
        <v>1.44</v>
      </c>
      <c r="DL23" s="143">
        <v>1.44</v>
      </c>
      <c r="DM23" s="143">
        <v>1.44</v>
      </c>
      <c r="DN23" s="143">
        <v>1.44</v>
      </c>
      <c r="DO23" s="143">
        <v>1.44</v>
      </c>
      <c r="DP23" s="143">
        <v>1.44</v>
      </c>
      <c r="DQ23" s="143">
        <f>SUM(DP23*DP29,DO23*DO29,DN23*DN29,DM23*DM29,DL23*DL29,DK23*DK29,DJ23*DJ29,DI23*DI29,DH23*DH29,DG23*DG29,DF23*DF29)/DQ29</f>
        <v>1.4400000000000002</v>
      </c>
      <c r="DR23" s="143">
        <v>1.44</v>
      </c>
      <c r="DS23" s="3">
        <v>5</v>
      </c>
      <c r="DT23" s="252" t="s">
        <v>10</v>
      </c>
      <c r="DU23" s="252"/>
      <c r="DV23" s="252"/>
      <c r="DW23" s="252"/>
      <c r="DX23" s="29">
        <v>1.44</v>
      </c>
      <c r="DY23" s="29">
        <v>1.44</v>
      </c>
      <c r="DZ23" s="29">
        <v>1.44</v>
      </c>
      <c r="EA23" s="29">
        <v>1.44</v>
      </c>
      <c r="EB23" s="29">
        <v>1.44</v>
      </c>
      <c r="EC23" s="29">
        <v>1.44</v>
      </c>
      <c r="ED23" s="29">
        <v>1.44</v>
      </c>
      <c r="EE23" s="29">
        <v>1.44</v>
      </c>
      <c r="EF23" s="29">
        <v>1.44</v>
      </c>
      <c r="EG23" s="29">
        <v>1.44</v>
      </c>
      <c r="EH23" s="29">
        <v>1.44</v>
      </c>
      <c r="EI23" s="29">
        <v>1.44</v>
      </c>
      <c r="EJ23" s="29">
        <v>1.44</v>
      </c>
      <c r="EK23" s="29">
        <v>1.44</v>
      </c>
      <c r="EL23" s="3">
        <v>5</v>
      </c>
      <c r="EM23" s="29">
        <v>1.44</v>
      </c>
      <c r="EN23" s="29">
        <v>1.55</v>
      </c>
      <c r="EO23" s="29">
        <v>1.44</v>
      </c>
      <c r="EP23" s="29">
        <v>1.44</v>
      </c>
      <c r="EQ23" s="29">
        <v>1.44</v>
      </c>
      <c r="ER23" s="29">
        <f>SUM(EM23*EM29,EN23*EN29,EO23*EO29,EP23*EP29,EQ23*EQ29)/ER29</f>
        <v>1.482286303132437</v>
      </c>
      <c r="ES23" s="29">
        <v>1.44</v>
      </c>
      <c r="ET23" s="8">
        <v>1.44</v>
      </c>
      <c r="EU23" s="8">
        <v>1.44</v>
      </c>
      <c r="EV23" s="8">
        <v>2.96</v>
      </c>
      <c r="EW23" s="8">
        <v>1.44</v>
      </c>
      <c r="EX23" s="12">
        <f>SUM(EV29*EV23,EU29*EU23,ET29*ET23,EW29*EW23)/EX29</f>
        <v>1.7593474790864037</v>
      </c>
      <c r="EY23" s="5">
        <f>SUM(ER23*ER29,ES23*ES29,EX23*EX29)/EY29</f>
        <v>1.6372891540752799</v>
      </c>
      <c r="EZ23" s="142">
        <f>SUM(T23*T29,AM23*AM29,BF23*BF29,BY23*BY29,CZ23*CZ29,DR23*DR29,EK23*EK29,EY23*EY29)/EZ29</f>
        <v>1.4817208784896168</v>
      </c>
    </row>
    <row r="24" spans="1:156" ht="15" customHeight="1">
      <c r="A24" s="3">
        <v>6</v>
      </c>
      <c r="B24" s="252" t="s">
        <v>11</v>
      </c>
      <c r="C24" s="252"/>
      <c r="D24" s="252"/>
      <c r="E24" s="252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3">
        <v>6</v>
      </c>
      <c r="V24" s="252" t="s">
        <v>11</v>
      </c>
      <c r="W24" s="252"/>
      <c r="X24" s="252"/>
      <c r="Y24" s="252"/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3">
        <v>6</v>
      </c>
      <c r="AO24" s="252" t="s">
        <v>11</v>
      </c>
      <c r="AP24" s="252"/>
      <c r="AQ24" s="252"/>
      <c r="AR24" s="252"/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3">
        <v>6</v>
      </c>
      <c r="BH24" s="252" t="s">
        <v>11</v>
      </c>
      <c r="BI24" s="252"/>
      <c r="BJ24" s="252"/>
      <c r="BK24" s="252"/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3">
        <v>6</v>
      </c>
      <c r="CA24" s="252" t="s">
        <v>11</v>
      </c>
      <c r="CB24" s="252"/>
      <c r="CC24" s="252"/>
      <c r="CD24" s="252"/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8">
        <v>0</v>
      </c>
      <c r="CK24" s="24">
        <v>0</v>
      </c>
      <c r="CL24" s="24">
        <v>0</v>
      </c>
      <c r="CM24" s="24">
        <v>0</v>
      </c>
      <c r="CN24" s="8">
        <v>0</v>
      </c>
      <c r="CO24" s="24">
        <v>0</v>
      </c>
      <c r="CP24" s="24">
        <v>0</v>
      </c>
      <c r="CQ24" s="24">
        <v>0</v>
      </c>
      <c r="CR24" s="8">
        <v>0</v>
      </c>
      <c r="CS24" s="8">
        <v>0</v>
      </c>
      <c r="CT24" s="8">
        <v>0</v>
      </c>
      <c r="CU24" s="252" t="s">
        <v>11</v>
      </c>
      <c r="CV24" s="252"/>
      <c r="CW24" s="252"/>
      <c r="CX24" s="252"/>
      <c r="CY24" s="24">
        <v>0</v>
      </c>
      <c r="CZ24" s="24">
        <v>0</v>
      </c>
      <c r="DA24" s="3">
        <v>6</v>
      </c>
      <c r="DB24" s="252" t="s">
        <v>11</v>
      </c>
      <c r="DC24" s="252"/>
      <c r="DD24" s="252"/>
      <c r="DE24" s="252"/>
      <c r="DF24" s="24">
        <v>0</v>
      </c>
      <c r="DG24" s="24">
        <v>0</v>
      </c>
      <c r="DH24" s="24">
        <v>0</v>
      </c>
      <c r="DI24" s="24">
        <v>0</v>
      </c>
      <c r="DJ24" s="24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v>0</v>
      </c>
      <c r="DR24" s="24">
        <v>0</v>
      </c>
      <c r="DS24" s="3">
        <v>6</v>
      </c>
      <c r="DT24" s="252" t="s">
        <v>11</v>
      </c>
      <c r="DU24" s="252"/>
      <c r="DV24" s="252"/>
      <c r="DW24" s="252"/>
      <c r="DX24" s="24">
        <v>0</v>
      </c>
      <c r="DY24" s="24">
        <v>0</v>
      </c>
      <c r="DZ24" s="24">
        <v>0</v>
      </c>
      <c r="EA24" s="24"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v>0</v>
      </c>
      <c r="EH24" s="24">
        <v>0</v>
      </c>
      <c r="EI24" s="24">
        <v>0</v>
      </c>
      <c r="EJ24" s="24">
        <v>0</v>
      </c>
      <c r="EK24" s="24">
        <v>0</v>
      </c>
      <c r="EL24" s="3">
        <v>6</v>
      </c>
      <c r="EM24" s="24">
        <v>0</v>
      </c>
      <c r="EN24" s="24">
        <v>0</v>
      </c>
      <c r="EO24" s="24">
        <v>0</v>
      </c>
      <c r="EP24" s="24">
        <v>0</v>
      </c>
      <c r="EQ24" s="24">
        <v>0</v>
      </c>
      <c r="ER24" s="24">
        <v>0</v>
      </c>
      <c r="ES24" s="24">
        <v>0</v>
      </c>
      <c r="ET24" s="8">
        <v>0</v>
      </c>
      <c r="EU24" s="8">
        <v>0</v>
      </c>
      <c r="EV24" s="8">
        <v>2.81</v>
      </c>
      <c r="EW24" s="8">
        <v>0</v>
      </c>
      <c r="EX24" s="12">
        <f>SUM(EV29*EV24,EU29*EU24,ET29*ET24,EW29*EW24)/EX29</f>
        <v>0.5903726422584176</v>
      </c>
      <c r="EY24" s="5">
        <f>SUM(ER24*ER29,ES24*ES29,EX24*EX29)/EY29</f>
        <v>0.33241919317877017</v>
      </c>
      <c r="EZ24" s="142">
        <f>SUM(T24*T29,AM24*AM29,BF24*BF29,BY24*BY29,CZ24*CZ29,DR24*DR29,EK24*EK29,EY24*EY29)/EZ29</f>
        <v>0.07351626875022113</v>
      </c>
    </row>
    <row r="25" spans="1:156" ht="26.25" customHeight="1">
      <c r="A25" s="3">
        <v>7</v>
      </c>
      <c r="B25" s="252" t="s">
        <v>27</v>
      </c>
      <c r="C25" s="252"/>
      <c r="D25" s="252"/>
      <c r="E25" s="252"/>
      <c r="F25" s="8">
        <v>2.35</v>
      </c>
      <c r="G25" s="8">
        <v>2.35</v>
      </c>
      <c r="H25" s="8">
        <v>2.35</v>
      </c>
      <c r="I25" s="8">
        <v>2.35</v>
      </c>
      <c r="J25" s="8">
        <v>2.35</v>
      </c>
      <c r="K25" s="8">
        <v>2.35</v>
      </c>
      <c r="L25" s="8">
        <v>2.35</v>
      </c>
      <c r="M25" s="8">
        <v>2.35</v>
      </c>
      <c r="N25" s="8">
        <v>2.35</v>
      </c>
      <c r="O25" s="8">
        <v>2.35</v>
      </c>
      <c r="P25" s="8">
        <v>2.35</v>
      </c>
      <c r="Q25" s="8">
        <v>2.35</v>
      </c>
      <c r="R25" s="8">
        <v>2.35</v>
      </c>
      <c r="S25" s="8">
        <v>2.35</v>
      </c>
      <c r="T25" s="8">
        <v>2.35</v>
      </c>
      <c r="U25" s="3">
        <v>7</v>
      </c>
      <c r="V25" s="252" t="s">
        <v>27</v>
      </c>
      <c r="W25" s="252"/>
      <c r="X25" s="252"/>
      <c r="Y25" s="252"/>
      <c r="Z25" s="8">
        <v>2.35</v>
      </c>
      <c r="AA25" s="8">
        <v>2.35</v>
      </c>
      <c r="AB25" s="8">
        <v>2.35</v>
      </c>
      <c r="AC25" s="8">
        <v>2.35</v>
      </c>
      <c r="AD25" s="8">
        <v>2.35</v>
      </c>
      <c r="AE25" s="8">
        <v>2.35</v>
      </c>
      <c r="AF25" s="8">
        <v>2.35</v>
      </c>
      <c r="AG25" s="8">
        <v>2.35</v>
      </c>
      <c r="AH25" s="8">
        <v>2.35</v>
      </c>
      <c r="AI25" s="8">
        <v>2.35</v>
      </c>
      <c r="AJ25" s="8">
        <v>2.35</v>
      </c>
      <c r="AK25" s="8">
        <v>2.35</v>
      </c>
      <c r="AL25" s="8">
        <v>2.35</v>
      </c>
      <c r="AM25" s="8">
        <v>2.35</v>
      </c>
      <c r="AN25" s="3">
        <v>7</v>
      </c>
      <c r="AO25" s="252" t="s">
        <v>27</v>
      </c>
      <c r="AP25" s="252"/>
      <c r="AQ25" s="252"/>
      <c r="AR25" s="252"/>
      <c r="AS25" s="8">
        <v>2.35</v>
      </c>
      <c r="AT25" s="8">
        <v>2.35</v>
      </c>
      <c r="AU25" s="8">
        <v>2.35</v>
      </c>
      <c r="AV25" s="8">
        <v>2.35</v>
      </c>
      <c r="AW25" s="8">
        <v>2.35</v>
      </c>
      <c r="AX25" s="8">
        <v>2.35</v>
      </c>
      <c r="AY25" s="8">
        <v>2.35</v>
      </c>
      <c r="AZ25" s="8">
        <v>2.35</v>
      </c>
      <c r="BA25" s="8">
        <v>2.35</v>
      </c>
      <c r="BB25" s="8">
        <v>2.35</v>
      </c>
      <c r="BC25" s="8">
        <v>2.35</v>
      </c>
      <c r="BD25" s="8">
        <v>2.35</v>
      </c>
      <c r="BE25" s="8">
        <v>2.35</v>
      </c>
      <c r="BF25" s="8">
        <v>2.35</v>
      </c>
      <c r="BG25" s="3">
        <v>7</v>
      </c>
      <c r="BH25" s="252" t="s">
        <v>27</v>
      </c>
      <c r="BI25" s="252"/>
      <c r="BJ25" s="252"/>
      <c r="BK25" s="252"/>
      <c r="BL25" s="8">
        <v>2.35</v>
      </c>
      <c r="BM25" s="8">
        <v>2.35</v>
      </c>
      <c r="BN25" s="8">
        <v>2.35</v>
      </c>
      <c r="BO25" s="8">
        <v>2.35</v>
      </c>
      <c r="BP25" s="8">
        <v>2.35</v>
      </c>
      <c r="BQ25" s="8">
        <v>2.35</v>
      </c>
      <c r="BR25" s="8">
        <v>2.35</v>
      </c>
      <c r="BS25" s="8">
        <v>2.35</v>
      </c>
      <c r="BT25" s="8">
        <v>2.35</v>
      </c>
      <c r="BU25" s="8">
        <v>2.35</v>
      </c>
      <c r="BV25" s="8">
        <v>2.35</v>
      </c>
      <c r="BW25" s="8">
        <v>2.35</v>
      </c>
      <c r="BX25" s="8">
        <v>2.35</v>
      </c>
      <c r="BY25" s="8">
        <v>2.35</v>
      </c>
      <c r="BZ25" s="3">
        <v>7</v>
      </c>
      <c r="CA25" s="252" t="s">
        <v>27</v>
      </c>
      <c r="CB25" s="252"/>
      <c r="CC25" s="252"/>
      <c r="CD25" s="252"/>
      <c r="CE25" s="8">
        <v>2.35</v>
      </c>
      <c r="CF25" s="8">
        <v>2.35</v>
      </c>
      <c r="CG25" s="8">
        <v>2.35</v>
      </c>
      <c r="CH25" s="8">
        <v>2.35</v>
      </c>
      <c r="CI25" s="8">
        <v>2.35</v>
      </c>
      <c r="CJ25" s="8">
        <v>2.35</v>
      </c>
      <c r="CK25" s="8">
        <v>2.35</v>
      </c>
      <c r="CL25" s="8">
        <v>2.35</v>
      </c>
      <c r="CM25" s="8">
        <v>2.35</v>
      </c>
      <c r="CN25" s="8">
        <v>2.35</v>
      </c>
      <c r="CO25" s="8">
        <v>2.35</v>
      </c>
      <c r="CP25" s="8">
        <v>2.35</v>
      </c>
      <c r="CQ25" s="8">
        <v>2.35</v>
      </c>
      <c r="CR25" s="8">
        <v>2.35</v>
      </c>
      <c r="CS25" s="8">
        <v>2.35</v>
      </c>
      <c r="CT25" s="8">
        <v>2.35</v>
      </c>
      <c r="CU25" s="252" t="s">
        <v>27</v>
      </c>
      <c r="CV25" s="252"/>
      <c r="CW25" s="252"/>
      <c r="CX25" s="252"/>
      <c r="CY25" s="8">
        <v>2.35</v>
      </c>
      <c r="CZ25" s="8">
        <v>2.35</v>
      </c>
      <c r="DA25" s="3">
        <v>7</v>
      </c>
      <c r="DB25" s="252" t="s">
        <v>27</v>
      </c>
      <c r="DC25" s="252"/>
      <c r="DD25" s="252"/>
      <c r="DE25" s="252"/>
      <c r="DF25" s="8">
        <v>2.35</v>
      </c>
      <c r="DG25" s="8">
        <v>2.35</v>
      </c>
      <c r="DH25" s="8">
        <v>2.35</v>
      </c>
      <c r="DI25" s="8">
        <v>2.35</v>
      </c>
      <c r="DJ25" s="8">
        <v>2.35</v>
      </c>
      <c r="DK25" s="8">
        <v>2.35</v>
      </c>
      <c r="DL25" s="8">
        <v>2.35</v>
      </c>
      <c r="DM25" s="8">
        <v>2.35</v>
      </c>
      <c r="DN25" s="8">
        <v>2.35</v>
      </c>
      <c r="DO25" s="8">
        <v>2.35</v>
      </c>
      <c r="DP25" s="8">
        <v>2.35</v>
      </c>
      <c r="DQ25" s="8">
        <v>2.35</v>
      </c>
      <c r="DR25" s="8">
        <v>2.35</v>
      </c>
      <c r="DS25" s="3">
        <v>7</v>
      </c>
      <c r="DT25" s="252" t="s">
        <v>27</v>
      </c>
      <c r="DU25" s="252"/>
      <c r="DV25" s="252"/>
      <c r="DW25" s="252"/>
      <c r="DX25" s="8">
        <v>2.35</v>
      </c>
      <c r="DY25" s="8">
        <v>2.35</v>
      </c>
      <c r="DZ25" s="8">
        <v>2.35</v>
      </c>
      <c r="EA25" s="8">
        <v>2.35</v>
      </c>
      <c r="EB25" s="8">
        <v>2.35</v>
      </c>
      <c r="EC25" s="8">
        <v>2.35</v>
      </c>
      <c r="ED25" s="8">
        <v>2.35</v>
      </c>
      <c r="EE25" s="8">
        <v>2.35</v>
      </c>
      <c r="EF25" s="8">
        <v>2.35</v>
      </c>
      <c r="EG25" s="8">
        <v>2.35</v>
      </c>
      <c r="EH25" s="8">
        <v>2.35</v>
      </c>
      <c r="EI25" s="8">
        <v>2.35</v>
      </c>
      <c r="EJ25" s="8">
        <v>2.35</v>
      </c>
      <c r="EK25" s="8">
        <v>2.35</v>
      </c>
      <c r="EL25" s="3">
        <v>7</v>
      </c>
      <c r="EM25" s="8">
        <v>2.35</v>
      </c>
      <c r="EN25" s="8">
        <v>2.35</v>
      </c>
      <c r="EO25" s="8">
        <v>2.35</v>
      </c>
      <c r="EP25" s="8">
        <v>2.35</v>
      </c>
      <c r="EQ25" s="8">
        <v>2.35</v>
      </c>
      <c r="ER25" s="8">
        <v>2.35</v>
      </c>
      <c r="ES25" s="8">
        <v>2.35</v>
      </c>
      <c r="ET25" s="8">
        <v>2.35</v>
      </c>
      <c r="EU25" s="8">
        <v>2.35</v>
      </c>
      <c r="EV25" s="8">
        <v>3.15</v>
      </c>
      <c r="EW25" s="8">
        <v>2.35</v>
      </c>
      <c r="EX25" s="12">
        <f>SUM(EV29*EV25,EU29*EU25,ET29*ET25,EW29*EW25)/EX29</f>
        <v>2.518077620571791</v>
      </c>
      <c r="EY25" s="5">
        <f>SUM(ER25*ER29,ES25*ES29,EX25*EX29)/EY29</f>
        <v>2.4446389162074786</v>
      </c>
      <c r="EZ25" s="142">
        <f>SUM(T25*T29,AM25*AM29,BF25*BF29,BY25*BY29,CZ25*CZ29,DR25*DR29,EK25*EK29,EY25*EY29)/EZ29</f>
        <v>2.370929898576575</v>
      </c>
    </row>
    <row r="26" spans="1:156" ht="36.75" customHeight="1">
      <c r="A26" s="3">
        <v>8</v>
      </c>
      <c r="B26" s="252" t="s">
        <v>12</v>
      </c>
      <c r="C26" s="252"/>
      <c r="D26" s="252"/>
      <c r="E26" s="252"/>
      <c r="F26" s="8">
        <v>0</v>
      </c>
      <c r="G26" s="8">
        <f>SUM(BP26)</f>
        <v>0</v>
      </c>
      <c r="H26" s="8">
        <f>SUM(BQ26)</f>
        <v>0</v>
      </c>
      <c r="I26" s="8">
        <f>SUM(BR26)</f>
        <v>0</v>
      </c>
      <c r="J26" s="8">
        <f>SUM(AU26)</f>
        <v>0</v>
      </c>
      <c r="K26" s="8">
        <f>SUM(AV26)</f>
        <v>0</v>
      </c>
      <c r="L26" s="8">
        <v>0.96</v>
      </c>
      <c r="M26" s="8">
        <v>0</v>
      </c>
      <c r="N26" s="8">
        <v>0</v>
      </c>
      <c r="O26" s="8">
        <v>0</v>
      </c>
      <c r="P26" s="8">
        <f>SUM(BQ26)</f>
        <v>0</v>
      </c>
      <c r="Q26" s="8">
        <f>SUM(L26*L29,P29*P26,M26*M29,N26*N29,O26*O29)/Q29</f>
        <v>0.09815142221420409</v>
      </c>
      <c r="R26" s="8">
        <f>SUM(BS26)</f>
        <v>0</v>
      </c>
      <c r="S26" s="8">
        <f>SUM(BT26)</f>
        <v>0</v>
      </c>
      <c r="T26" s="8">
        <f>SUM(BU26)</f>
        <v>0</v>
      </c>
      <c r="U26" s="3">
        <v>8</v>
      </c>
      <c r="V26" s="252" t="s">
        <v>12</v>
      </c>
      <c r="W26" s="252"/>
      <c r="X26" s="252"/>
      <c r="Y26" s="252"/>
      <c r="Z26" s="8">
        <f>SUM(BU26)</f>
        <v>0</v>
      </c>
      <c r="AA26" s="8">
        <f>SUM(BV26)</f>
        <v>0</v>
      </c>
      <c r="AB26" s="8">
        <f>SUM(BW26)</f>
        <v>0</v>
      </c>
      <c r="AC26" s="8">
        <f>SUM(BX26)</f>
        <v>0</v>
      </c>
      <c r="AD26" s="8">
        <f>SUM(CE26)</f>
        <v>0</v>
      </c>
      <c r="AE26" s="8">
        <v>0</v>
      </c>
      <c r="AF26" s="8">
        <f>SUM(CI26)</f>
        <v>0</v>
      </c>
      <c r="AG26" s="8">
        <v>0</v>
      </c>
      <c r="AH26" s="8">
        <f aca="true" t="shared" si="18" ref="AH26:AM26">SUM(CK26)</f>
        <v>0</v>
      </c>
      <c r="AI26" s="8">
        <f t="shared" si="18"/>
        <v>0</v>
      </c>
      <c r="AJ26" s="8">
        <f t="shared" si="18"/>
        <v>0</v>
      </c>
      <c r="AK26" s="8">
        <f t="shared" si="18"/>
        <v>0</v>
      </c>
      <c r="AL26" s="8">
        <f t="shared" si="18"/>
        <v>0</v>
      </c>
      <c r="AM26" s="8">
        <f t="shared" si="18"/>
        <v>0</v>
      </c>
      <c r="AN26" s="3">
        <v>8</v>
      </c>
      <c r="AO26" s="252" t="s">
        <v>12</v>
      </c>
      <c r="AP26" s="252"/>
      <c r="AQ26" s="252"/>
      <c r="AR26" s="252"/>
      <c r="AS26" s="8">
        <f>SUM(BS26)</f>
        <v>0</v>
      </c>
      <c r="AT26" s="8">
        <f>SUM(BT26)</f>
        <v>0</v>
      </c>
      <c r="AU26" s="8">
        <f>SUM(BU26)</f>
        <v>0</v>
      </c>
      <c r="AV26" s="8">
        <f>SUM(BV26)</f>
        <v>0</v>
      </c>
      <c r="AW26" s="8">
        <f>SUM(CI26)</f>
        <v>0</v>
      </c>
      <c r="AX26" s="8">
        <v>0</v>
      </c>
      <c r="AY26" s="8">
        <v>0</v>
      </c>
      <c r="AZ26" s="8">
        <f>SUM(CK26)</f>
        <v>0</v>
      </c>
      <c r="BA26" s="8">
        <v>0</v>
      </c>
      <c r="BB26" s="8">
        <v>0</v>
      </c>
      <c r="BC26" s="8">
        <v>0.36</v>
      </c>
      <c r="BD26" s="8">
        <v>0</v>
      </c>
      <c r="BE26" s="8">
        <f>SUM(BC29*BC26,BD29*BD26)/BE29</f>
        <v>0.25328057120736375</v>
      </c>
      <c r="BF26" s="8">
        <f>SUM(BB26*BB29,BE26*BE29)/BF29</f>
        <v>0.10354443067021864</v>
      </c>
      <c r="BG26" s="3">
        <v>8</v>
      </c>
      <c r="BH26" s="252" t="s">
        <v>12</v>
      </c>
      <c r="BI26" s="252"/>
      <c r="BJ26" s="252"/>
      <c r="BK26" s="252"/>
      <c r="BL26" s="8">
        <f>SUM(BS26)</f>
        <v>0</v>
      </c>
      <c r="BM26" s="8">
        <v>0</v>
      </c>
      <c r="BN26" s="8">
        <f>SUM(BU26)</f>
        <v>0</v>
      </c>
      <c r="BO26" s="8">
        <f>SUM(BV26)</f>
        <v>0</v>
      </c>
      <c r="BP26" s="8">
        <f>SUM(CN26)</f>
        <v>0</v>
      </c>
      <c r="BQ26" s="8">
        <f>SUM(CR26)</f>
        <v>0</v>
      </c>
      <c r="BR26" s="8">
        <f>SUM(CS26)</f>
        <v>0</v>
      </c>
      <c r="BS26" s="8">
        <f>SUM(CT26)</f>
        <v>0</v>
      </c>
      <c r="BT26" s="8">
        <v>0</v>
      </c>
      <c r="BU26" s="8">
        <f>SUM(CU26)</f>
        <v>0</v>
      </c>
      <c r="BV26" s="8">
        <f>SUM(CV26)</f>
        <v>0</v>
      </c>
      <c r="BW26" s="8">
        <f>SUM(CW26)</f>
        <v>0</v>
      </c>
      <c r="BX26" s="8">
        <f>SUM(CX26)</f>
        <v>0</v>
      </c>
      <c r="BY26" s="8">
        <v>0</v>
      </c>
      <c r="BZ26" s="3">
        <v>8</v>
      </c>
      <c r="CA26" s="252" t="s">
        <v>12</v>
      </c>
      <c r="CB26" s="252"/>
      <c r="CC26" s="252"/>
      <c r="CD26" s="252"/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1.8</v>
      </c>
      <c r="CK26" s="8">
        <v>0</v>
      </c>
      <c r="CL26" s="8">
        <v>0</v>
      </c>
      <c r="CM26" s="8">
        <f>SUM(CU26)</f>
        <v>0</v>
      </c>
      <c r="CN26" s="8">
        <v>0</v>
      </c>
      <c r="CO26" s="8">
        <f>SUM(CW26)</f>
        <v>0</v>
      </c>
      <c r="CP26" s="8">
        <f>SUM(CX26)</f>
        <v>0</v>
      </c>
      <c r="CQ26" s="8">
        <v>0</v>
      </c>
      <c r="CR26" s="8">
        <v>0</v>
      </c>
      <c r="CS26" s="8">
        <v>0</v>
      </c>
      <c r="CT26" s="8">
        <v>0</v>
      </c>
      <c r="CU26" s="252" t="s">
        <v>12</v>
      </c>
      <c r="CV26" s="252"/>
      <c r="CW26" s="252"/>
      <c r="CX26" s="252"/>
      <c r="CY26" s="8">
        <f>SUM(CI29*CI26,CJ29*CJ26,CK29*CK26,CL29*CL26,CM29*CM26,CN29*CN26,CO29*CO26,CP29*CP26,CQ29*CQ26)/CY29</f>
        <v>0.0761199112532893</v>
      </c>
      <c r="CZ26" s="142">
        <f>SUM(CE26*CE29,CH26*CH29,CY26*CY29)/CZ29</f>
        <v>0.05385176965307791</v>
      </c>
      <c r="DA26" s="3">
        <v>8</v>
      </c>
      <c r="DB26" s="252" t="s">
        <v>12</v>
      </c>
      <c r="DC26" s="252"/>
      <c r="DD26" s="252"/>
      <c r="DE26" s="252"/>
      <c r="DF26" s="8">
        <f>SUM(DN26)</f>
        <v>0</v>
      </c>
      <c r="DG26" s="8">
        <f>SUM(DO26)</f>
        <v>0</v>
      </c>
      <c r="DH26" s="8">
        <v>0</v>
      </c>
      <c r="DI26" s="8">
        <v>0</v>
      </c>
      <c r="DJ26" s="8">
        <v>0</v>
      </c>
      <c r="DK26" s="8">
        <f>SUM(DP26)</f>
        <v>0</v>
      </c>
      <c r="DL26" s="8">
        <f>SUM(DX26)</f>
        <v>0</v>
      </c>
      <c r="DM26" s="8">
        <f>SUM(DY26)</f>
        <v>0</v>
      </c>
      <c r="DN26" s="8">
        <f>SUM(DZ26)</f>
        <v>0</v>
      </c>
      <c r="DO26" s="8">
        <f>SUM(EA26)</f>
        <v>0</v>
      </c>
      <c r="DP26" s="8">
        <v>0</v>
      </c>
      <c r="DQ26" s="8">
        <v>0</v>
      </c>
      <c r="DR26" s="8">
        <v>0</v>
      </c>
      <c r="DS26" s="3">
        <v>8</v>
      </c>
      <c r="DT26" s="252" t="s">
        <v>12</v>
      </c>
      <c r="DU26" s="252"/>
      <c r="DV26" s="252"/>
      <c r="DW26" s="252"/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3">
        <v>8</v>
      </c>
      <c r="EM26" s="8">
        <v>0</v>
      </c>
      <c r="EN26" s="8">
        <v>0</v>
      </c>
      <c r="EO26" s="8">
        <v>0</v>
      </c>
      <c r="EP26" s="8">
        <v>0.35</v>
      </c>
      <c r="EQ26" s="8">
        <v>0</v>
      </c>
      <c r="ER26" s="8">
        <f>SUM(EM26*EM29,EN26*EN29,EO26*EO29,EP26*EP29,EQ26*EQ29)/ER29</f>
        <v>0.13430821083315303</v>
      </c>
      <c r="ES26" s="8">
        <v>1.04</v>
      </c>
      <c r="ET26" s="8">
        <v>0.38</v>
      </c>
      <c r="EU26" s="8">
        <v>0.38</v>
      </c>
      <c r="EV26" s="8">
        <v>0.47</v>
      </c>
      <c r="EW26" s="8">
        <v>0.28</v>
      </c>
      <c r="EX26" s="12">
        <f>SUM(EV29*EV26,EU29*EU26,ET29*ET26,EW29*EW26)/EX29</f>
        <v>0.3640129033336397</v>
      </c>
      <c r="EY26" s="5">
        <f>SUM(ER26*ER29,ES26*ES29,EX26*EX29)/EY29</f>
        <v>0.28508848870422043</v>
      </c>
      <c r="EZ26" s="142">
        <f>SUM(T26*T29,AM26*AM29,BF26*BF29,BY26*BY29,CZ26*CZ29,DR26*DR29,EK26*EK29,EY26*EY29)/EZ29</f>
        <v>0.08298118889982745</v>
      </c>
    </row>
    <row r="27" spans="1:156" ht="15" customHeight="1">
      <c r="A27" s="3">
        <v>9</v>
      </c>
      <c r="B27" s="265" t="s">
        <v>142</v>
      </c>
      <c r="C27" s="266"/>
      <c r="D27" s="266"/>
      <c r="E27" s="267"/>
      <c r="F27" s="10"/>
      <c r="G27" s="10"/>
      <c r="H27" s="10"/>
      <c r="I27" s="10"/>
      <c r="J27" s="10"/>
      <c r="K27" s="10"/>
      <c r="L27" s="8"/>
      <c r="M27" s="8"/>
      <c r="N27" s="8"/>
      <c r="O27" s="8"/>
      <c r="P27" s="8"/>
      <c r="Q27" s="8"/>
      <c r="R27" s="8"/>
      <c r="S27" s="8"/>
      <c r="T27" s="8"/>
      <c r="U27" s="3">
        <v>9</v>
      </c>
      <c r="V27" s="265" t="s">
        <v>142</v>
      </c>
      <c r="W27" s="266"/>
      <c r="X27" s="266"/>
      <c r="Y27" s="267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">
        <v>9</v>
      </c>
      <c r="AO27" s="265" t="s">
        <v>142</v>
      </c>
      <c r="AP27" s="266"/>
      <c r="AQ27" s="266"/>
      <c r="AR27" s="267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3">
        <v>9</v>
      </c>
      <c r="BH27" s="265" t="s">
        <v>142</v>
      </c>
      <c r="BI27" s="266"/>
      <c r="BJ27" s="266"/>
      <c r="BK27" s="267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3">
        <v>9</v>
      </c>
      <c r="CA27" s="265" t="s">
        <v>142</v>
      </c>
      <c r="CB27" s="266"/>
      <c r="CC27" s="266"/>
      <c r="CD27" s="267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46"/>
      <c r="CV27" s="46"/>
      <c r="CW27" s="46"/>
      <c r="CX27" s="46"/>
      <c r="CY27" s="8"/>
      <c r="CZ27" s="8"/>
      <c r="DA27" s="3">
        <v>9</v>
      </c>
      <c r="DB27" s="265" t="s">
        <v>142</v>
      </c>
      <c r="DC27" s="266"/>
      <c r="DD27" s="266"/>
      <c r="DE27" s="267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3">
        <v>9</v>
      </c>
      <c r="DT27" s="265" t="s">
        <v>142</v>
      </c>
      <c r="DU27" s="266"/>
      <c r="DV27" s="266"/>
      <c r="DW27" s="267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3">
        <v>9</v>
      </c>
      <c r="EM27" s="8"/>
      <c r="EN27" s="8"/>
      <c r="EO27" s="8"/>
      <c r="EP27" s="8"/>
      <c r="EQ27" s="8"/>
      <c r="ER27" s="8"/>
      <c r="ES27" s="8"/>
      <c r="ET27" s="8"/>
      <c r="EU27" s="8">
        <v>1</v>
      </c>
      <c r="EV27" s="8">
        <v>0</v>
      </c>
      <c r="EW27" s="8">
        <v>0.48</v>
      </c>
      <c r="EX27" s="12">
        <f>SUM(EV29*EV27,EU29*EU27,ET29*ET27,EW29*EW27)/EX29</f>
        <v>0.38833585438621415</v>
      </c>
      <c r="EY27" s="5">
        <f>SUM(ER27*ER29,ES27*ES29,EX27*EX29)/EY29</f>
        <v>0.21865899968472516</v>
      </c>
      <c r="EZ27" s="142">
        <f>SUM(T27*T29,AM27*AM29,BF27*BF29,BY27*BY29,CZ27*CZ29,DR27*DR29,EK27*EK29,EY27*EY29)/EZ29</f>
        <v>0.04835759822337297</v>
      </c>
    </row>
    <row r="28" spans="1:156" ht="18" customHeight="1">
      <c r="A28" s="10"/>
      <c r="B28" s="268" t="s">
        <v>39</v>
      </c>
      <c r="C28" s="268"/>
      <c r="D28" s="268"/>
      <c r="E28" s="268"/>
      <c r="F28" s="17">
        <f aca="true" t="shared" si="19" ref="F28:K28">SUM(F26,F25,F24,F23,F17,F16,F15,F8)</f>
        <v>13.950000000000001</v>
      </c>
      <c r="G28" s="17">
        <f t="shared" si="19"/>
        <v>13.950000000000001</v>
      </c>
      <c r="H28" s="17">
        <f t="shared" si="19"/>
        <v>13.950000000000001</v>
      </c>
      <c r="I28" s="17">
        <f t="shared" si="19"/>
        <v>13.950000000000001</v>
      </c>
      <c r="J28" s="17">
        <f t="shared" si="19"/>
        <v>12.510000000000002</v>
      </c>
      <c r="K28" s="17">
        <f t="shared" si="19"/>
        <v>13.878180253481458</v>
      </c>
      <c r="L28" s="9">
        <f aca="true" t="shared" si="20" ref="L28:Q28">SUM(L26,L25,L24,L23,L17,L16,L15,L8)</f>
        <v>14.910000000000002</v>
      </c>
      <c r="M28" s="9">
        <f t="shared" si="20"/>
        <v>13.950000000000001</v>
      </c>
      <c r="N28" s="9">
        <f t="shared" si="20"/>
        <v>13.950000000000001</v>
      </c>
      <c r="O28" s="9">
        <f t="shared" si="20"/>
        <v>13.950000000000001</v>
      </c>
      <c r="P28" s="9">
        <f t="shared" si="20"/>
        <v>13.950000000000001</v>
      </c>
      <c r="Q28" s="9">
        <f t="shared" si="20"/>
        <v>14.048151422214206</v>
      </c>
      <c r="R28" s="9">
        <f aca="true" t="shared" si="21" ref="R28:AK28">SUM(R26,R25,R24,R23,R17,R16,R15,R8)</f>
        <v>13.950000000000001</v>
      </c>
      <c r="S28" s="9">
        <f t="shared" si="21"/>
        <v>13.950000000000001</v>
      </c>
      <c r="T28" s="9">
        <f>SUM(T26,T25,T24,T23,T17,T16,T15,T8)</f>
        <v>13.936966799412229</v>
      </c>
      <c r="U28" s="10"/>
      <c r="V28" s="268" t="s">
        <v>39</v>
      </c>
      <c r="W28" s="268"/>
      <c r="X28" s="268"/>
      <c r="Y28" s="268"/>
      <c r="Z28" s="9">
        <f t="shared" si="21"/>
        <v>13.950000000000001</v>
      </c>
      <c r="AA28" s="9">
        <f t="shared" si="21"/>
        <v>13.950000000000001</v>
      </c>
      <c r="AB28" s="9">
        <f t="shared" si="21"/>
        <v>13.950000000000001</v>
      </c>
      <c r="AC28" s="9">
        <f t="shared" si="21"/>
        <v>13.950000000000001</v>
      </c>
      <c r="AD28" s="9">
        <f t="shared" si="21"/>
        <v>13.950000000000001</v>
      </c>
      <c r="AE28" s="9">
        <f t="shared" si="21"/>
        <v>13.950000000000001</v>
      </c>
      <c r="AF28" s="9">
        <f t="shared" si="21"/>
        <v>13.950000000000001</v>
      </c>
      <c r="AG28" s="9">
        <f t="shared" si="21"/>
        <v>13.950000000000001</v>
      </c>
      <c r="AH28" s="9">
        <f t="shared" si="21"/>
        <v>13.950000000000001</v>
      </c>
      <c r="AI28" s="9">
        <f t="shared" si="21"/>
        <v>13.950000000000001</v>
      </c>
      <c r="AJ28" s="9">
        <f t="shared" si="21"/>
        <v>13.950000000000001</v>
      </c>
      <c r="AK28" s="9">
        <f t="shared" si="21"/>
        <v>13.950000000000001</v>
      </c>
      <c r="AL28" s="9">
        <f>SUM(AL26,AL25,AL24,AL23,AL17,AL16,AL15,AL8)</f>
        <v>13.950000000000001</v>
      </c>
      <c r="AM28" s="9">
        <f>SUM(AM26,AM25,AM24,AM23,AM17,AM16,AM15,AM8)</f>
        <v>13.950000000000001</v>
      </c>
      <c r="AN28" s="10"/>
      <c r="AO28" s="268" t="s">
        <v>39</v>
      </c>
      <c r="AP28" s="268"/>
      <c r="AQ28" s="268"/>
      <c r="AR28" s="268"/>
      <c r="AS28" s="9">
        <f aca="true" t="shared" si="22" ref="AS28:BE28">SUM(AS26,AS25,AS24,AS23,AS17,AS16,AS15,AS8)</f>
        <v>13.950000000000001</v>
      </c>
      <c r="AT28" s="9">
        <f t="shared" si="22"/>
        <v>13.950000000000001</v>
      </c>
      <c r="AU28" s="9">
        <f t="shared" si="22"/>
        <v>13.950000000000001</v>
      </c>
      <c r="AV28" s="9">
        <f t="shared" si="22"/>
        <v>13.950000000000001</v>
      </c>
      <c r="AW28" s="9">
        <f t="shared" si="22"/>
        <v>13.950000000000001</v>
      </c>
      <c r="AX28" s="9">
        <f t="shared" si="22"/>
        <v>13.950000000000001</v>
      </c>
      <c r="AY28" s="9">
        <f t="shared" si="22"/>
        <v>13.950000000000001</v>
      </c>
      <c r="AZ28" s="9">
        <f t="shared" si="22"/>
        <v>13.950000000000001</v>
      </c>
      <c r="BA28" s="9">
        <f t="shared" si="22"/>
        <v>13.950000000000001</v>
      </c>
      <c r="BB28" s="9">
        <f t="shared" si="22"/>
        <v>13.950000000000001</v>
      </c>
      <c r="BC28" s="9">
        <f t="shared" si="22"/>
        <v>14.31</v>
      </c>
      <c r="BD28" s="9">
        <f t="shared" si="22"/>
        <v>13.950000000000001</v>
      </c>
      <c r="BE28" s="9">
        <f t="shared" si="22"/>
        <v>14.203280571207364</v>
      </c>
      <c r="BF28" s="9">
        <f>SUM(BF26,BF25,BF24,BF23,BF17,BF16,BF15,BF8)</f>
        <v>14.05354443067022</v>
      </c>
      <c r="BG28" s="10"/>
      <c r="BH28" s="268" t="s">
        <v>39</v>
      </c>
      <c r="BI28" s="268"/>
      <c r="BJ28" s="268"/>
      <c r="BK28" s="268"/>
      <c r="BL28" s="9">
        <f aca="true" t="shared" si="23" ref="BL28:CQ28">SUM(BL26,BL25,BL24,BL23,BL17,BL16,BL15,BL8)</f>
        <v>13.950000000000001</v>
      </c>
      <c r="BM28" s="9">
        <f t="shared" si="23"/>
        <v>13.950000000000001</v>
      </c>
      <c r="BN28" s="9">
        <f t="shared" si="23"/>
        <v>13.950000000000001</v>
      </c>
      <c r="BO28" s="9">
        <f t="shared" si="23"/>
        <v>13.950000000000001</v>
      </c>
      <c r="BP28" s="9">
        <f t="shared" si="23"/>
        <v>13.950000000000001</v>
      </c>
      <c r="BQ28" s="9">
        <f t="shared" si="23"/>
        <v>13.950000000000001</v>
      </c>
      <c r="BR28" s="9">
        <f t="shared" si="23"/>
        <v>13.950000000000001</v>
      </c>
      <c r="BS28" s="9">
        <f t="shared" si="23"/>
        <v>13.950000000000001</v>
      </c>
      <c r="BT28" s="9">
        <f t="shared" si="23"/>
        <v>13.950000000000001</v>
      </c>
      <c r="BU28" s="9">
        <f t="shared" si="23"/>
        <v>13.950000000000001</v>
      </c>
      <c r="BV28" s="9">
        <f t="shared" si="23"/>
        <v>13.950000000000001</v>
      </c>
      <c r="BW28" s="9">
        <f t="shared" si="23"/>
        <v>13.950000000000001</v>
      </c>
      <c r="BX28" s="9">
        <f>SUM(BX26,BX25,BX24,BX23,BX17,BX16,BX15,BX8)</f>
        <v>13.950000000000001</v>
      </c>
      <c r="BY28" s="9">
        <f>SUM(BY26,BY25,BY24,BY23,BY17,BY16,BY15,BY8)</f>
        <v>13.950000000000001</v>
      </c>
      <c r="BZ28" s="10"/>
      <c r="CA28" s="268" t="s">
        <v>39</v>
      </c>
      <c r="CB28" s="268"/>
      <c r="CC28" s="268"/>
      <c r="CD28" s="268"/>
      <c r="CE28" s="9">
        <f t="shared" si="23"/>
        <v>13.950000000000001</v>
      </c>
      <c r="CF28" s="9">
        <f t="shared" si="23"/>
        <v>13.950000000000001</v>
      </c>
      <c r="CG28" s="9">
        <f>SUM(CG26,CG25,CG24,CG23,CG17,CG16,CG15,CG8)</f>
        <v>13.950000000000001</v>
      </c>
      <c r="CH28" s="9">
        <f>SUM(CH26,CH25,CH24,CH23,CH17,CH16,CH15,CH8)</f>
        <v>13.950000000000001</v>
      </c>
      <c r="CI28" s="9">
        <f t="shared" si="23"/>
        <v>13.22</v>
      </c>
      <c r="CJ28" s="9">
        <f>SUM(CJ26,CJ25,CJ24,CJ23,CJ17,CJ16,CJ15,CJ8)</f>
        <v>15.020000000000001</v>
      </c>
      <c r="CK28" s="9">
        <f t="shared" si="23"/>
        <v>13.950000000000001</v>
      </c>
      <c r="CL28" s="9">
        <f t="shared" si="23"/>
        <v>13.950000000000001</v>
      </c>
      <c r="CM28" s="9">
        <f t="shared" si="23"/>
        <v>13.950000000000001</v>
      </c>
      <c r="CN28" s="9">
        <f>SUM(CN26,CN25,CN24,CN23,CN17,CN16,CN15,CN8)</f>
        <v>14.74</v>
      </c>
      <c r="CO28" s="9">
        <f t="shared" si="23"/>
        <v>13.950000000000001</v>
      </c>
      <c r="CP28" s="9">
        <f t="shared" si="23"/>
        <v>13.950000000000001</v>
      </c>
      <c r="CQ28" s="9">
        <f t="shared" si="23"/>
        <v>13.950000000000001</v>
      </c>
      <c r="CR28" s="9">
        <f>SUM(CR26,CR25,CR24,CR23,CR17,CR16,CR15,CR8)</f>
        <v>11.600000000000001</v>
      </c>
      <c r="CS28" s="9">
        <f>SUM(CS26,CS25,CS24,CS23,CS17,CS16,CS15,CS8)</f>
        <v>11.600000000000001</v>
      </c>
      <c r="CT28" s="9">
        <f>SUM(CT26,CT25,CT24,CT23,CT17,CT16,CT15,CT8)</f>
        <v>11.600000000000001</v>
      </c>
      <c r="CU28" s="268" t="s">
        <v>39</v>
      </c>
      <c r="CV28" s="268"/>
      <c r="CW28" s="268"/>
      <c r="CX28" s="268"/>
      <c r="CY28" s="9">
        <f>SUM(CY26,CY25,CY24,CY23,CY17,CY16,CY15,CY8)</f>
        <v>14.010573860997885</v>
      </c>
      <c r="CZ28" s="9">
        <f>SUM(CZ26,CZ25,CZ24,CZ23,CZ17,CZ16,CZ15,CZ8)</f>
        <v>13.992853565588135</v>
      </c>
      <c r="DA28" s="10"/>
      <c r="DB28" s="268" t="s">
        <v>39</v>
      </c>
      <c r="DC28" s="268"/>
      <c r="DD28" s="268"/>
      <c r="DE28" s="268"/>
      <c r="DF28" s="9">
        <f aca="true" t="shared" si="24" ref="DF28:ET28">SUM(DF26,DF25,DF24,DF23,DF17,DF16,DF15,DF8)</f>
        <v>13.950000000000001</v>
      </c>
      <c r="DG28" s="9">
        <f t="shared" si="24"/>
        <v>13.950000000000001</v>
      </c>
      <c r="DH28" s="9">
        <f t="shared" si="24"/>
        <v>13.950000000000001</v>
      </c>
      <c r="DI28" s="9">
        <f t="shared" si="24"/>
        <v>13.950000000000001</v>
      </c>
      <c r="DJ28" s="9">
        <f t="shared" si="24"/>
        <v>13.950000000000001</v>
      </c>
      <c r="DK28" s="9">
        <f t="shared" si="24"/>
        <v>13.950000000000001</v>
      </c>
      <c r="DL28" s="9">
        <f t="shared" si="24"/>
        <v>13.950000000000001</v>
      </c>
      <c r="DM28" s="9">
        <f t="shared" si="24"/>
        <v>13.950000000000001</v>
      </c>
      <c r="DN28" s="9">
        <f t="shared" si="24"/>
        <v>13.950000000000001</v>
      </c>
      <c r="DO28" s="9">
        <f t="shared" si="24"/>
        <v>13.950000000000001</v>
      </c>
      <c r="DP28" s="9">
        <f>SUM(DP26,DP25,DP24,DP23,DP17,DP16,DP15,DP8)</f>
        <v>13.950000000000001</v>
      </c>
      <c r="DQ28" s="9">
        <f>SUM(DQ26,DQ25,DQ24,DQ23,DQ17,DQ16,DQ15,DQ8)</f>
        <v>13.950000000000001</v>
      </c>
      <c r="DR28" s="9">
        <f>SUM(DR26,DR25,DR24,DR23,DR17,DR16,DR15,DR8)</f>
        <v>13.950000000000001</v>
      </c>
      <c r="DS28" s="10"/>
      <c r="DT28" s="268" t="s">
        <v>39</v>
      </c>
      <c r="DU28" s="268"/>
      <c r="DV28" s="268"/>
      <c r="DW28" s="268"/>
      <c r="DX28" s="9">
        <f t="shared" si="24"/>
        <v>13.950000000000001</v>
      </c>
      <c r="DY28" s="9">
        <f t="shared" si="24"/>
        <v>14.309999999999999</v>
      </c>
      <c r="DZ28" s="9">
        <f t="shared" si="24"/>
        <v>14.309999999999999</v>
      </c>
      <c r="EA28" s="9">
        <f t="shared" si="24"/>
        <v>14.309999999999999</v>
      </c>
      <c r="EB28" s="9">
        <f>SUM(EB26,EB25,EB24,EB23,EB17,EB16,EB15,EB8)</f>
        <v>13.950000000000001</v>
      </c>
      <c r="EC28" s="9">
        <f t="shared" si="24"/>
        <v>13.22</v>
      </c>
      <c r="ED28" s="9">
        <f aca="true" t="shared" si="25" ref="ED28:EM28">SUM(ED26,ED25,ED24,ED23,ED17,ED16,ED15,ED8)</f>
        <v>13.642553218610582</v>
      </c>
      <c r="EE28" s="9">
        <f t="shared" si="25"/>
        <v>11.520000000000001</v>
      </c>
      <c r="EF28" s="9">
        <f t="shared" si="25"/>
        <v>11.520000000000001</v>
      </c>
      <c r="EG28" s="9">
        <f t="shared" si="25"/>
        <v>11.520000000000001</v>
      </c>
      <c r="EH28" s="9">
        <f t="shared" si="25"/>
        <v>11.520000000000001</v>
      </c>
      <c r="EI28" s="9">
        <f t="shared" si="25"/>
        <v>11.520000000000001</v>
      </c>
      <c r="EJ28" s="9">
        <f t="shared" si="25"/>
        <v>11.520000000000001</v>
      </c>
      <c r="EK28" s="9">
        <f>SUM(EK26,EK25,EK24,EK23,EK17,EK16,EK15,EK8)</f>
        <v>12.957712988243161</v>
      </c>
      <c r="EL28" s="10"/>
      <c r="EM28" s="9">
        <f t="shared" si="25"/>
        <v>13.950000000000001</v>
      </c>
      <c r="EN28" s="9">
        <f t="shared" si="24"/>
        <v>13.180000000000003</v>
      </c>
      <c r="EO28" s="9">
        <f>SUM(EO26,EO25,EO24,EO23,EO17,EO16,EO15,EO8)</f>
        <v>13.950000000000001</v>
      </c>
      <c r="EP28" s="9">
        <f t="shared" si="24"/>
        <v>13.500000000000002</v>
      </c>
      <c r="EQ28" s="9">
        <f t="shared" si="24"/>
        <v>13.950000000000001</v>
      </c>
      <c r="ER28" s="9">
        <f t="shared" si="24"/>
        <v>13.481313892716033</v>
      </c>
      <c r="ES28" s="9">
        <f t="shared" si="24"/>
        <v>14.99</v>
      </c>
      <c r="ET28" s="9">
        <f t="shared" si="24"/>
        <v>14.33</v>
      </c>
      <c r="EU28" s="9">
        <f>SUM(EU27,EU26,EU25,EU24,EU23,EU17,EU16,EU15,EU8)</f>
        <v>15.120000000000001</v>
      </c>
      <c r="EV28" s="9">
        <f>SUM(EV26,EV25,EV24,EV23,EV17,EV16,EV15,EV8)</f>
        <v>24.960000000000004</v>
      </c>
      <c r="EW28" s="9">
        <f>SUM(EW27,EW26,EW25,EW24,EW23,EW17,EW16,EW15,EW8)</f>
        <v>14.430000000000001</v>
      </c>
      <c r="EX28" s="9">
        <f>SUM(EX26,EX25,EX24,EX23,EX17,EX16,EX15,EX8)</f>
        <v>16.384351699412495</v>
      </c>
      <c r="EY28" s="9">
        <f>SUM(EY27,EY26,EY25,EY24,EY23,EY17,EY16,EY15,EY8)</f>
        <v>15.370293299704016</v>
      </c>
      <c r="EZ28" s="146">
        <f>SUM(EZ27,EZ26,EZ25,EZ24,EZ23,EZ17,EZ16,EZ15,EZ8)</f>
        <v>14.169362539311201</v>
      </c>
    </row>
    <row r="29" spans="1:161" ht="12.75" customHeight="1">
      <c r="A29" s="10"/>
      <c r="B29" s="268" t="s">
        <v>40</v>
      </c>
      <c r="C29" s="268"/>
      <c r="D29" s="268"/>
      <c r="E29" s="268"/>
      <c r="F29" s="52">
        <v>708.6</v>
      </c>
      <c r="G29" s="52">
        <v>280.5</v>
      </c>
      <c r="H29" s="53">
        <v>1319.3</v>
      </c>
      <c r="I29" s="52">
        <v>120.5</v>
      </c>
      <c r="J29" s="52">
        <v>127.5</v>
      </c>
      <c r="K29" s="50">
        <f>SUM(F29:J29)</f>
        <v>2556.4</v>
      </c>
      <c r="L29" s="48">
        <v>1020.1</v>
      </c>
      <c r="M29" s="48">
        <v>597.3</v>
      </c>
      <c r="N29" s="48">
        <v>583.2</v>
      </c>
      <c r="O29" s="48">
        <v>430.7</v>
      </c>
      <c r="P29" s="48">
        <v>7346.1</v>
      </c>
      <c r="Q29" s="48">
        <f>SUM(L29:P29)</f>
        <v>9977.400000000001</v>
      </c>
      <c r="R29" s="48">
        <v>713.3</v>
      </c>
      <c r="S29" s="48">
        <v>840</v>
      </c>
      <c r="T29" s="48">
        <f>SUM(R29:S29,Q29,K29)</f>
        <v>14087.1</v>
      </c>
      <c r="U29" s="10"/>
      <c r="V29" s="268" t="s">
        <v>40</v>
      </c>
      <c r="W29" s="268"/>
      <c r="X29" s="268"/>
      <c r="Y29" s="268"/>
      <c r="Z29" s="48">
        <v>573.6</v>
      </c>
      <c r="AA29" s="48">
        <v>430.7</v>
      </c>
      <c r="AB29" s="48">
        <v>208.7</v>
      </c>
      <c r="AC29" s="48">
        <v>438.3</v>
      </c>
      <c r="AD29" s="48">
        <v>247.9</v>
      </c>
      <c r="AE29" s="48">
        <v>426.6</v>
      </c>
      <c r="AF29" s="48">
        <v>799.6</v>
      </c>
      <c r="AG29" s="48">
        <v>432.5</v>
      </c>
      <c r="AH29" s="48">
        <v>423.3</v>
      </c>
      <c r="AI29" s="48">
        <v>429.1</v>
      </c>
      <c r="AJ29" s="48">
        <v>428.7</v>
      </c>
      <c r="AK29" s="48">
        <v>224</v>
      </c>
      <c r="AL29" s="48">
        <f>SUM(Z29:AK29)</f>
        <v>5063</v>
      </c>
      <c r="AM29" s="48">
        <f>SUM(AL29)</f>
        <v>5063</v>
      </c>
      <c r="AN29" s="10"/>
      <c r="AO29" s="268" t="s">
        <v>40</v>
      </c>
      <c r="AP29" s="268"/>
      <c r="AQ29" s="268"/>
      <c r="AR29" s="268"/>
      <c r="AS29" s="48">
        <v>562</v>
      </c>
      <c r="AT29" s="48">
        <v>571.6</v>
      </c>
      <c r="AU29" s="48">
        <v>559.9</v>
      </c>
      <c r="AV29" s="48">
        <v>560.8</v>
      </c>
      <c r="AW29" s="48">
        <v>559.4</v>
      </c>
      <c r="AX29" s="48">
        <v>274.3</v>
      </c>
      <c r="AY29" s="48">
        <v>555.9</v>
      </c>
      <c r="AZ29" s="48">
        <v>1532.8</v>
      </c>
      <c r="BA29" s="48">
        <v>1547.4</v>
      </c>
      <c r="BB29" s="48">
        <f>SUM(AS29:BA29)</f>
        <v>6724.1</v>
      </c>
      <c r="BC29" s="48">
        <v>3271.4</v>
      </c>
      <c r="BD29" s="48">
        <v>1378.4</v>
      </c>
      <c r="BE29" s="48">
        <f>SUM(BC29:BD29)</f>
        <v>4649.8</v>
      </c>
      <c r="BF29" s="48">
        <f>SUM(BE29,BB29)</f>
        <v>11373.900000000001</v>
      </c>
      <c r="BG29" s="10"/>
      <c r="BH29" s="268" t="s">
        <v>40</v>
      </c>
      <c r="BI29" s="268"/>
      <c r="BJ29" s="268"/>
      <c r="BK29" s="268"/>
      <c r="BL29" s="21">
        <v>665.5</v>
      </c>
      <c r="BM29" s="21">
        <v>575</v>
      </c>
      <c r="BN29" s="21">
        <v>777.2</v>
      </c>
      <c r="BO29" s="21">
        <v>560.8</v>
      </c>
      <c r="BP29" s="21">
        <v>996.8</v>
      </c>
      <c r="BQ29" s="18">
        <v>276.3</v>
      </c>
      <c r="BR29" s="21">
        <v>573.2</v>
      </c>
      <c r="BS29" s="21">
        <v>283.3</v>
      </c>
      <c r="BT29" s="21">
        <v>563</v>
      </c>
      <c r="BU29" s="21">
        <v>1388.9</v>
      </c>
      <c r="BV29" s="21">
        <v>1529.2</v>
      </c>
      <c r="BW29" s="21">
        <f>SUM(BL29:BV29)</f>
        <v>8189.2</v>
      </c>
      <c r="BX29" s="21">
        <v>1552.6</v>
      </c>
      <c r="BY29" s="21">
        <f>SUM(BW29:BX29)</f>
        <v>9741.8</v>
      </c>
      <c r="BZ29" s="10"/>
      <c r="CA29" s="268" t="s">
        <v>40</v>
      </c>
      <c r="CB29" s="268"/>
      <c r="CC29" s="268"/>
      <c r="CD29" s="268"/>
      <c r="CE29" s="21">
        <v>2290.5</v>
      </c>
      <c r="CF29" s="21">
        <v>1438.8</v>
      </c>
      <c r="CG29" s="21">
        <v>277.8</v>
      </c>
      <c r="CH29" s="21">
        <f>SUM(CF29:CG29)</f>
        <v>1716.6</v>
      </c>
      <c r="CI29" s="21">
        <v>981.5</v>
      </c>
      <c r="CJ29" s="21">
        <v>409.8</v>
      </c>
      <c r="CK29" s="21">
        <v>524.5</v>
      </c>
      <c r="CL29" s="21">
        <v>769.3</v>
      </c>
      <c r="CM29" s="21">
        <v>846.3</v>
      </c>
      <c r="CN29" s="21">
        <v>865</v>
      </c>
      <c r="CO29" s="21">
        <v>1284.3</v>
      </c>
      <c r="CP29" s="21">
        <v>1437.9</v>
      </c>
      <c r="CQ29" s="21">
        <v>2571.9</v>
      </c>
      <c r="CR29" s="21">
        <v>572.8</v>
      </c>
      <c r="CS29" s="21">
        <v>594.8</v>
      </c>
      <c r="CT29" s="21">
        <v>873.4</v>
      </c>
      <c r="CU29" s="268" t="s">
        <v>40</v>
      </c>
      <c r="CV29" s="268"/>
      <c r="CW29" s="268"/>
      <c r="CX29" s="268"/>
      <c r="CY29" s="49">
        <f>SUM(CI29:CQ29)</f>
        <v>9690.5</v>
      </c>
      <c r="CZ29" s="140">
        <f>SUM(CY29,CH29,CE29)</f>
        <v>13697.6</v>
      </c>
      <c r="DA29" s="10"/>
      <c r="DB29" s="268" t="s">
        <v>40</v>
      </c>
      <c r="DC29" s="268"/>
      <c r="DD29" s="268"/>
      <c r="DE29" s="268"/>
      <c r="DF29" s="49">
        <v>367.6</v>
      </c>
      <c r="DG29" s="49">
        <v>295.7</v>
      </c>
      <c r="DH29" s="49">
        <v>405.8</v>
      </c>
      <c r="DI29" s="49">
        <v>374.7</v>
      </c>
      <c r="DJ29" s="49">
        <v>640.3</v>
      </c>
      <c r="DK29" s="49">
        <v>317.5</v>
      </c>
      <c r="DL29" s="49">
        <v>297.7</v>
      </c>
      <c r="DM29" s="49">
        <v>796.2</v>
      </c>
      <c r="DN29" s="49">
        <v>515.6</v>
      </c>
      <c r="DO29" s="49">
        <v>1984.3</v>
      </c>
      <c r="DP29" s="49">
        <v>4113.9</v>
      </c>
      <c r="DQ29" s="54">
        <f>SUM(DF29:DP29)</f>
        <v>10109.3</v>
      </c>
      <c r="DR29" s="54">
        <f>SUM(DQ29)</f>
        <v>10109.3</v>
      </c>
      <c r="DS29" s="10"/>
      <c r="DT29" s="268" t="s">
        <v>40</v>
      </c>
      <c r="DU29" s="268"/>
      <c r="DV29" s="268"/>
      <c r="DW29" s="268"/>
      <c r="DX29" s="49">
        <v>1526.4</v>
      </c>
      <c r="DY29" s="49">
        <v>364.8</v>
      </c>
      <c r="DZ29" s="49">
        <v>1300.3</v>
      </c>
      <c r="EA29" s="49">
        <f>SUM(DY29:DZ29)</f>
        <v>1665.1</v>
      </c>
      <c r="EB29" s="49">
        <v>1816.4</v>
      </c>
      <c r="EC29" s="49">
        <v>1321.6</v>
      </c>
      <c r="ED29" s="140">
        <f>SUM(EB29:EC29)</f>
        <v>3138</v>
      </c>
      <c r="EE29" s="49">
        <v>887.7</v>
      </c>
      <c r="EF29" s="49">
        <v>1161.8</v>
      </c>
      <c r="EG29" s="49">
        <v>780.5</v>
      </c>
      <c r="EH29" s="49">
        <v>798.2</v>
      </c>
      <c r="EI29" s="49">
        <v>810.5</v>
      </c>
      <c r="EJ29" s="49">
        <f>SUM(EE29:EI29)</f>
        <v>4438.7</v>
      </c>
      <c r="EK29" s="140">
        <f>SUM(DX29,EA29,ED29,EJ29)</f>
        <v>10768.2</v>
      </c>
      <c r="EL29" s="10"/>
      <c r="EM29" s="49">
        <v>589.3</v>
      </c>
      <c r="EN29" s="140">
        <v>3376.1</v>
      </c>
      <c r="EO29" s="49">
        <v>485</v>
      </c>
      <c r="EP29" s="140">
        <v>3370.1</v>
      </c>
      <c r="EQ29" s="49">
        <v>961.8</v>
      </c>
      <c r="ER29" s="140">
        <f>SUM(EM29:EQ29)</f>
        <v>8782.3</v>
      </c>
      <c r="ES29" s="49">
        <v>503.1</v>
      </c>
      <c r="ET29" s="21">
        <v>2633.8</v>
      </c>
      <c r="EU29" s="20">
        <v>2642.5</v>
      </c>
      <c r="EV29" s="147">
        <v>2514</v>
      </c>
      <c r="EW29" s="18">
        <v>4175.6</v>
      </c>
      <c r="EX29" s="147">
        <f>SUM(ET29:EW29)</f>
        <v>11965.900000000001</v>
      </c>
      <c r="EY29" s="148">
        <f>SUM(ER29,ES29,EX29)</f>
        <v>21251.300000000003</v>
      </c>
      <c r="EZ29" s="145">
        <f>SUM(EY29,EK29,DR29,CZ29,BY29,BF29,AM29,T29)</f>
        <v>96092.20000000001</v>
      </c>
      <c r="FD29" s="141">
        <f>SUM(EJ29,EX29,ES29,ER29,ED29,EA29,DX29,DQ29,CY29,CE29,BX29,BW29,BE29,BA29,AL29,Q29,K29)</f>
        <v>87645.59999999998</v>
      </c>
      <c r="FE29" s="144">
        <f>SUM(EZ29-FD29)</f>
        <v>8446.600000000035</v>
      </c>
    </row>
    <row r="30" spans="1:156" ht="12.75" customHeight="1">
      <c r="A30" s="13"/>
      <c r="B30" s="269" t="s">
        <v>37</v>
      </c>
      <c r="C30" s="269"/>
      <c r="D30" s="269"/>
      <c r="E30" s="269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13"/>
      <c r="V30" s="269" t="s">
        <v>37</v>
      </c>
      <c r="W30" s="269"/>
      <c r="X30" s="269"/>
      <c r="Y30" s="269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13"/>
      <c r="AO30" s="269" t="s">
        <v>37</v>
      </c>
      <c r="AP30" s="269"/>
      <c r="AQ30" s="269"/>
      <c r="AR30" s="269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13"/>
      <c r="BH30" s="269" t="s">
        <v>37</v>
      </c>
      <c r="BI30" s="269"/>
      <c r="BJ30" s="269"/>
      <c r="BK30" s="269"/>
      <c r="BL30" s="137" t="s">
        <v>38</v>
      </c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"/>
      <c r="CA30" s="269" t="s">
        <v>37</v>
      </c>
      <c r="CB30" s="269"/>
      <c r="CC30" s="269"/>
      <c r="CD30" s="269"/>
      <c r="CE30" s="138"/>
      <c r="CF30" s="138"/>
      <c r="CG30" s="138"/>
      <c r="CH30" s="138"/>
      <c r="CI30" s="138"/>
      <c r="CJ30" s="138"/>
      <c r="CK30" s="139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44"/>
      <c r="CZ30" s="44"/>
      <c r="DA30" s="13"/>
      <c r="DB30" s="269" t="s">
        <v>37</v>
      </c>
      <c r="DC30" s="269"/>
      <c r="DD30" s="269"/>
      <c r="DE30" s="269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13"/>
      <c r="DT30" s="269" t="s">
        <v>37</v>
      </c>
      <c r="DU30" s="269"/>
      <c r="DV30" s="269"/>
      <c r="DW30" s="269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3"/>
      <c r="EU30" s="43"/>
      <c r="EV30" s="43"/>
      <c r="EW30" s="43"/>
      <c r="EX30" s="44"/>
      <c r="EY30" s="10"/>
      <c r="EZ30" s="10"/>
    </row>
    <row r="31" ht="12.75"/>
    <row r="32" ht="12.75">
      <c r="A32" t="s">
        <v>224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4" ht="12.75">
      <c r="A44" s="2"/>
    </row>
    <row r="45" ht="12.75">
      <c r="A45" s="2"/>
    </row>
  </sheetData>
  <mergeCells count="333">
    <mergeCell ref="EL5:EL7"/>
    <mergeCell ref="A1:T1"/>
    <mergeCell ref="A2:T3"/>
    <mergeCell ref="EY5:EY7"/>
    <mergeCell ref="BY5:BY7"/>
    <mergeCell ref="BZ5:BZ7"/>
    <mergeCell ref="CA5:CD7"/>
    <mergeCell ref="DG6:DG7"/>
    <mergeCell ref="Z5:AL5"/>
    <mergeCell ref="R5:S5"/>
    <mergeCell ref="EZ5:EZ7"/>
    <mergeCell ref="AM5:AM7"/>
    <mergeCell ref="DT28:DW28"/>
    <mergeCell ref="DT23:DW23"/>
    <mergeCell ref="DT16:DW16"/>
    <mergeCell ref="DT17:DW17"/>
    <mergeCell ref="DT18:DW18"/>
    <mergeCell ref="DT19:DW19"/>
    <mergeCell ref="DT12:DW12"/>
    <mergeCell ref="DT13:DW13"/>
    <mergeCell ref="DT29:DW29"/>
    <mergeCell ref="DT30:DW30"/>
    <mergeCell ref="EK5:EK7"/>
    <mergeCell ref="DT24:DW24"/>
    <mergeCell ref="DT25:DW25"/>
    <mergeCell ref="DT26:DW26"/>
    <mergeCell ref="DT27:DW27"/>
    <mergeCell ref="DT20:DW20"/>
    <mergeCell ref="DT21:DW21"/>
    <mergeCell ref="DT22:DW22"/>
    <mergeCell ref="DT14:DW14"/>
    <mergeCell ref="DT15:DW15"/>
    <mergeCell ref="DT8:DW8"/>
    <mergeCell ref="DT9:DW9"/>
    <mergeCell ref="DT10:DW10"/>
    <mergeCell ref="DT11:DW11"/>
    <mergeCell ref="DB29:DE29"/>
    <mergeCell ref="DB30:DE30"/>
    <mergeCell ref="DR5:DR7"/>
    <mergeCell ref="DS5:DS7"/>
    <mergeCell ref="DB25:DE25"/>
    <mergeCell ref="DB26:DE26"/>
    <mergeCell ref="DB27:DE27"/>
    <mergeCell ref="DB28:DE28"/>
    <mergeCell ref="DB21:DE21"/>
    <mergeCell ref="DB22:DE22"/>
    <mergeCell ref="DB16:DE16"/>
    <mergeCell ref="DB23:DE23"/>
    <mergeCell ref="DB24:DE24"/>
    <mergeCell ref="DB17:DE17"/>
    <mergeCell ref="DB18:DE18"/>
    <mergeCell ref="DB19:DE19"/>
    <mergeCell ref="DB20:DE20"/>
    <mergeCell ref="DB12:DE12"/>
    <mergeCell ref="DB13:DE13"/>
    <mergeCell ref="DB14:DE14"/>
    <mergeCell ref="DB15:DE15"/>
    <mergeCell ref="DB8:DE8"/>
    <mergeCell ref="DB9:DE9"/>
    <mergeCell ref="DB10:DE10"/>
    <mergeCell ref="DB11:DE11"/>
    <mergeCell ref="CA23:CD23"/>
    <mergeCell ref="CA24:CD24"/>
    <mergeCell ref="CZ5:CZ7"/>
    <mergeCell ref="DA5:DA7"/>
    <mergeCell ref="CA19:CD19"/>
    <mergeCell ref="CA20:CD20"/>
    <mergeCell ref="CA21:CD21"/>
    <mergeCell ref="CA22:CD22"/>
    <mergeCell ref="CT6:CT7"/>
    <mergeCell ref="CK6:CK7"/>
    <mergeCell ref="CA25:CD25"/>
    <mergeCell ref="CA8:CD8"/>
    <mergeCell ref="CA9:CD9"/>
    <mergeCell ref="CA10:CD10"/>
    <mergeCell ref="CA11:CD11"/>
    <mergeCell ref="CA13:CD13"/>
    <mergeCell ref="CA14:CD14"/>
    <mergeCell ref="CA16:CD16"/>
    <mergeCell ref="CA17:CD17"/>
    <mergeCell ref="CA18:CD18"/>
    <mergeCell ref="BH8:BK8"/>
    <mergeCell ref="BH9:BK9"/>
    <mergeCell ref="BH14:BK14"/>
    <mergeCell ref="BH15:BK15"/>
    <mergeCell ref="BH26:BK26"/>
    <mergeCell ref="BH27:BK27"/>
    <mergeCell ref="BH28:BK28"/>
    <mergeCell ref="BH29:BK29"/>
    <mergeCell ref="CA26:CD26"/>
    <mergeCell ref="CA27:CD27"/>
    <mergeCell ref="CA28:CD28"/>
    <mergeCell ref="CA29:CD29"/>
    <mergeCell ref="AO12:AR12"/>
    <mergeCell ref="AO28:AR28"/>
    <mergeCell ref="AO29:AR29"/>
    <mergeCell ref="AO30:AR30"/>
    <mergeCell ref="V9:Y9"/>
    <mergeCell ref="V10:Y10"/>
    <mergeCell ref="V11:Y11"/>
    <mergeCell ref="AO8:AR8"/>
    <mergeCell ref="AO9:AR9"/>
    <mergeCell ref="AO10:AR10"/>
    <mergeCell ref="AK6:AK7"/>
    <mergeCell ref="AG6:AG7"/>
    <mergeCell ref="AH6:AH7"/>
    <mergeCell ref="V8:Y8"/>
    <mergeCell ref="AB6:AB7"/>
    <mergeCell ref="AC6:AC7"/>
    <mergeCell ref="AD6:AD7"/>
    <mergeCell ref="AL6:AL7"/>
    <mergeCell ref="AI6:AI7"/>
    <mergeCell ref="AJ6:AJ7"/>
    <mergeCell ref="EM5:ER5"/>
    <mergeCell ref="EM6:EM7"/>
    <mergeCell ref="EO6:EO7"/>
    <mergeCell ref="ED6:ED7"/>
    <mergeCell ref="EP6:EP7"/>
    <mergeCell ref="EQ6:EQ7"/>
    <mergeCell ref="ER6:ER7"/>
    <mergeCell ref="DJ6:DJ7"/>
    <mergeCell ref="EE5:EJ5"/>
    <mergeCell ref="EE6:EE7"/>
    <mergeCell ref="EJ6:EJ7"/>
    <mergeCell ref="EB6:EB7"/>
    <mergeCell ref="EI6:EI7"/>
    <mergeCell ref="EF6:EF7"/>
    <mergeCell ref="EG6:EG7"/>
    <mergeCell ref="EH6:EH7"/>
    <mergeCell ref="EC6:EC7"/>
    <mergeCell ref="BT6:BT7"/>
    <mergeCell ref="DP6:DP7"/>
    <mergeCell ref="DT5:DW7"/>
    <mergeCell ref="DF5:DQ5"/>
    <mergeCell ref="DM6:DM7"/>
    <mergeCell ref="DF6:DF7"/>
    <mergeCell ref="DH6:DH7"/>
    <mergeCell ref="DQ6:DQ7"/>
    <mergeCell ref="DL6:DL7"/>
    <mergeCell ref="DI6:DI7"/>
    <mergeCell ref="CI6:CI7"/>
    <mergeCell ref="BC5:BE5"/>
    <mergeCell ref="BC6:BC7"/>
    <mergeCell ref="DB5:DE7"/>
    <mergeCell ref="CN6:CN7"/>
    <mergeCell ref="CJ6:CJ7"/>
    <mergeCell ref="BF5:BF7"/>
    <mergeCell ref="CO6:CO7"/>
    <mergeCell ref="CR5:CT5"/>
    <mergeCell ref="CU5:CX7"/>
    <mergeCell ref="CF5:CH5"/>
    <mergeCell ref="CF6:CF7"/>
    <mergeCell ref="BU6:BU7"/>
    <mergeCell ref="BV6:BV7"/>
    <mergeCell ref="CG6:CG7"/>
    <mergeCell ref="CH6:CH7"/>
    <mergeCell ref="R6:R7"/>
    <mergeCell ref="S6:S7"/>
    <mergeCell ref="Z6:Z7"/>
    <mergeCell ref="AA6:AA7"/>
    <mergeCell ref="A5:A7"/>
    <mergeCell ref="B5:E7"/>
    <mergeCell ref="CI5:CQ5"/>
    <mergeCell ref="BL6:BL7"/>
    <mergeCell ref="BM6:BM7"/>
    <mergeCell ref="BN6:BN7"/>
    <mergeCell ref="BO6:BO7"/>
    <mergeCell ref="BP6:BP7"/>
    <mergeCell ref="BD6:BD7"/>
    <mergeCell ref="F5:K5"/>
    <mergeCell ref="ET6:ET7"/>
    <mergeCell ref="CY6:CY7"/>
    <mergeCell ref="DY5:EA5"/>
    <mergeCell ref="DY6:DY7"/>
    <mergeCell ref="DZ6:DZ7"/>
    <mergeCell ref="EA6:EA7"/>
    <mergeCell ref="ES5:ES7"/>
    <mergeCell ref="ET5:EX5"/>
    <mergeCell ref="EN6:EN7"/>
    <mergeCell ref="EU6:EU7"/>
    <mergeCell ref="EV6:EV7"/>
    <mergeCell ref="EW6:EW7"/>
    <mergeCell ref="EX6:EX7"/>
    <mergeCell ref="BL5:BW5"/>
    <mergeCell ref="BW6:BW7"/>
    <mergeCell ref="BX5:BX7"/>
    <mergeCell ref="CE5:CE7"/>
    <mergeCell ref="BQ6:BQ7"/>
    <mergeCell ref="BR6:BR7"/>
    <mergeCell ref="BS6:BS7"/>
    <mergeCell ref="B8:E8"/>
    <mergeCell ref="CU8:CX8"/>
    <mergeCell ref="O6:O7"/>
    <mergeCell ref="BE6:BE7"/>
    <mergeCell ref="CP6:CP7"/>
    <mergeCell ref="CQ6:CQ7"/>
    <mergeCell ref="CR6:CR7"/>
    <mergeCell ref="AT6:AT7"/>
    <mergeCell ref="AZ6:AZ7"/>
    <mergeCell ref="AS6:AS7"/>
    <mergeCell ref="B9:E9"/>
    <mergeCell ref="CU9:CX9"/>
    <mergeCell ref="AU6:AU7"/>
    <mergeCell ref="AV6:AV7"/>
    <mergeCell ref="AW6:AW7"/>
    <mergeCell ref="AX6:AX7"/>
    <mergeCell ref="AY6:AY7"/>
    <mergeCell ref="Q6:Q7"/>
    <mergeCell ref="M6:M7"/>
    <mergeCell ref="N6:N7"/>
    <mergeCell ref="B10:E10"/>
    <mergeCell ref="CU10:CX10"/>
    <mergeCell ref="B11:E11"/>
    <mergeCell ref="CU11:CX11"/>
    <mergeCell ref="BH10:BK10"/>
    <mergeCell ref="BH11:BK11"/>
    <mergeCell ref="AO11:AR11"/>
    <mergeCell ref="B12:E12"/>
    <mergeCell ref="CU12:CX12"/>
    <mergeCell ref="B13:E13"/>
    <mergeCell ref="CU13:CX13"/>
    <mergeCell ref="V12:Y12"/>
    <mergeCell ref="V13:Y13"/>
    <mergeCell ref="AO13:AR13"/>
    <mergeCell ref="BH12:BK12"/>
    <mergeCell ref="BH13:BK13"/>
    <mergeCell ref="CA12:CD12"/>
    <mergeCell ref="B14:E14"/>
    <mergeCell ref="CU14:CX14"/>
    <mergeCell ref="B15:E15"/>
    <mergeCell ref="CU15:CX15"/>
    <mergeCell ref="V14:Y14"/>
    <mergeCell ref="V15:Y15"/>
    <mergeCell ref="AO14:AR14"/>
    <mergeCell ref="AO15:AR15"/>
    <mergeCell ref="CA15:CD15"/>
    <mergeCell ref="B16:E16"/>
    <mergeCell ref="CU16:CX16"/>
    <mergeCell ref="B17:E17"/>
    <mergeCell ref="CU17:CX17"/>
    <mergeCell ref="V16:Y16"/>
    <mergeCell ref="V17:Y17"/>
    <mergeCell ref="AO16:AR16"/>
    <mergeCell ref="AO17:AR17"/>
    <mergeCell ref="BH16:BK16"/>
    <mergeCell ref="BH17:BK17"/>
    <mergeCell ref="B18:E18"/>
    <mergeCell ref="CU18:CX18"/>
    <mergeCell ref="B19:E19"/>
    <mergeCell ref="CU19:CX19"/>
    <mergeCell ref="V18:Y18"/>
    <mergeCell ref="V19:Y19"/>
    <mergeCell ref="AO18:AR18"/>
    <mergeCell ref="AO19:AR19"/>
    <mergeCell ref="BH18:BK18"/>
    <mergeCell ref="BH19:BK19"/>
    <mergeCell ref="B20:E20"/>
    <mergeCell ref="CU20:CX20"/>
    <mergeCell ref="B21:E21"/>
    <mergeCell ref="CU21:CX21"/>
    <mergeCell ref="V20:Y20"/>
    <mergeCell ref="V21:Y21"/>
    <mergeCell ref="AO20:AR20"/>
    <mergeCell ref="AO21:AR21"/>
    <mergeCell ref="BH20:BK20"/>
    <mergeCell ref="BH21:BK21"/>
    <mergeCell ref="B22:E22"/>
    <mergeCell ref="CU22:CX22"/>
    <mergeCell ref="B23:E23"/>
    <mergeCell ref="CU23:CX23"/>
    <mergeCell ref="V22:Y22"/>
    <mergeCell ref="V23:Y23"/>
    <mergeCell ref="AO22:AR22"/>
    <mergeCell ref="AO23:AR23"/>
    <mergeCell ref="BH22:BK22"/>
    <mergeCell ref="BH23:BK23"/>
    <mergeCell ref="B24:E24"/>
    <mergeCell ref="CU24:CX24"/>
    <mergeCell ref="B25:E25"/>
    <mergeCell ref="CU25:CX25"/>
    <mergeCell ref="V24:Y24"/>
    <mergeCell ref="V25:Y25"/>
    <mergeCell ref="AO24:AR24"/>
    <mergeCell ref="AO25:AR25"/>
    <mergeCell ref="BH24:BK24"/>
    <mergeCell ref="BH25:BK25"/>
    <mergeCell ref="B26:E26"/>
    <mergeCell ref="CU26:CX26"/>
    <mergeCell ref="B28:E28"/>
    <mergeCell ref="CU28:CX28"/>
    <mergeCell ref="B27:E27"/>
    <mergeCell ref="V26:Y26"/>
    <mergeCell ref="V27:Y27"/>
    <mergeCell ref="V28:Y28"/>
    <mergeCell ref="AO26:AR26"/>
    <mergeCell ref="AO27:AR27"/>
    <mergeCell ref="B29:E29"/>
    <mergeCell ref="CU29:CX29"/>
    <mergeCell ref="B30:E30"/>
    <mergeCell ref="CL30:CX30"/>
    <mergeCell ref="V29:Y29"/>
    <mergeCell ref="V30:Y30"/>
    <mergeCell ref="BH30:BK30"/>
    <mergeCell ref="CA30:CD30"/>
    <mergeCell ref="F6:F7"/>
    <mergeCell ref="G6:G7"/>
    <mergeCell ref="H6:H7"/>
    <mergeCell ref="I6:I7"/>
    <mergeCell ref="J6:J7"/>
    <mergeCell ref="K6:K7"/>
    <mergeCell ref="AE6:AE7"/>
    <mergeCell ref="AF6:AF7"/>
    <mergeCell ref="T5:T7"/>
    <mergeCell ref="U5:U7"/>
    <mergeCell ref="V5:Y7"/>
    <mergeCell ref="L5:Q5"/>
    <mergeCell ref="L6:L7"/>
    <mergeCell ref="P6:P7"/>
    <mergeCell ref="AN5:AN7"/>
    <mergeCell ref="CS6:CS7"/>
    <mergeCell ref="AO5:AR7"/>
    <mergeCell ref="BG5:BG7"/>
    <mergeCell ref="BH5:BK7"/>
    <mergeCell ref="CM6:CM7"/>
    <mergeCell ref="BA6:BA7"/>
    <mergeCell ref="BB6:BB7"/>
    <mergeCell ref="AS5:BB5"/>
    <mergeCell ref="CL6:CL7"/>
    <mergeCell ref="DK6:DK7"/>
    <mergeCell ref="DN6:DN7"/>
    <mergeCell ref="DX5:DX7"/>
    <mergeCell ref="EB5:ED5"/>
    <mergeCell ref="DO6:DO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44"/>
  <sheetViews>
    <sheetView workbookViewId="0" topLeftCell="A1">
      <selection activeCell="L6" sqref="L6:L7"/>
    </sheetView>
  </sheetViews>
  <sheetFormatPr defaultColWidth="9.140625" defaultRowHeight="12.75"/>
  <cols>
    <col min="1" max="1" width="4.140625" style="1" customWidth="1"/>
    <col min="2" max="4" width="9.140625" style="1" customWidth="1"/>
    <col min="5" max="5" width="4.8515625" style="1" customWidth="1"/>
    <col min="6" max="7" width="6.57421875" style="1" customWidth="1"/>
    <col min="8" max="11" width="6.421875" style="1" customWidth="1"/>
    <col min="12" max="12" width="8.421875" style="1" customWidth="1"/>
    <col min="13" max="13" width="6.421875" style="1" customWidth="1"/>
    <col min="14" max="14" width="6.57421875" style="1" customWidth="1"/>
    <col min="15" max="15" width="8.00390625" style="1" customWidth="1"/>
    <col min="16" max="21" width="8.28125" style="1" customWidth="1"/>
    <col min="22" max="22" width="8.28125" style="33" customWidth="1"/>
    <col min="23" max="27" width="8.28125" style="1" customWidth="1"/>
    <col min="28" max="28" width="7.00390625" style="1" customWidth="1"/>
    <col min="29" max="29" width="8.140625" style="1" customWidth="1"/>
    <col min="30" max="31" width="8.00390625" style="1" customWidth="1"/>
    <col min="32" max="32" width="7.28125" style="1" hidden="1" customWidth="1"/>
    <col min="33" max="33" width="6.421875" style="1" hidden="1" customWidth="1"/>
    <col min="34" max="34" width="6.7109375" style="1" hidden="1" customWidth="1"/>
    <col min="35" max="38" width="9.140625" style="1" hidden="1" customWidth="1"/>
    <col min="39" max="39" width="8.28125" style="1" customWidth="1"/>
    <col min="40" max="40" width="6.8515625" style="1" customWidth="1"/>
    <col min="41" max="41" width="8.00390625" style="1" customWidth="1"/>
    <col min="42" max="42" width="7.7109375" style="1" customWidth="1"/>
    <col min="43" max="44" width="7.00390625" style="1" customWidth="1"/>
    <col min="45" max="46" width="6.8515625" style="1" customWidth="1"/>
    <col min="47" max="47" width="7.57421875" style="1" customWidth="1"/>
    <col min="48" max="48" width="8.00390625" style="14" customWidth="1"/>
    <col min="49" max="49" width="8.28125" style="14" customWidth="1"/>
    <col min="50" max="50" width="6.7109375" style="14" customWidth="1"/>
    <col min="51" max="51" width="8.57421875" style="0" customWidth="1"/>
    <col min="52" max="52" width="7.421875" style="0" customWidth="1"/>
    <col min="53" max="53" width="8.421875" style="0" customWidth="1"/>
    <col min="54" max="54" width="8.00390625" style="0" customWidth="1"/>
    <col min="55" max="55" width="8.140625" style="0" customWidth="1"/>
    <col min="56" max="56" width="7.8515625" style="0" customWidth="1"/>
    <col min="57" max="57" width="8.28125" style="0" customWidth="1"/>
    <col min="71" max="71" width="10.28125" style="0" customWidth="1"/>
    <col min="72" max="72" width="11.140625" style="0" customWidth="1"/>
    <col min="73" max="73" width="7.7109375" style="0" customWidth="1"/>
    <col min="74" max="75" width="7.8515625" style="1" customWidth="1"/>
    <col min="76" max="77" width="8.140625" style="1" customWidth="1"/>
    <col min="78" max="84" width="7.7109375" style="1" customWidth="1"/>
    <col min="85" max="85" width="8.7109375" style="1" customWidth="1"/>
    <col min="86" max="86" width="9.00390625" style="1" customWidth="1"/>
    <col min="87" max="89" width="8.8515625" style="1" customWidth="1"/>
    <col min="90" max="90" width="8.7109375" style="1" customWidth="1"/>
    <col min="91" max="151" width="9.140625" style="1" customWidth="1"/>
    <col min="152" max="152" width="7.7109375" style="1" customWidth="1"/>
    <col min="153" max="153" width="8.140625" style="1" customWidth="1"/>
    <col min="154" max="155" width="8.00390625" style="1" customWidth="1"/>
    <col min="156" max="169" width="9.140625" style="1" customWidth="1"/>
    <col min="170" max="170" width="10.140625" style="1" bestFit="1" customWidth="1"/>
    <col min="171" max="16384" width="9.140625" style="1" customWidth="1"/>
  </cols>
  <sheetData>
    <row r="1" spans="1:40" ht="15">
      <c r="A1" s="201" t="s">
        <v>216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M1" s="22"/>
      <c r="AN1" s="22"/>
    </row>
    <row r="2" spans="1:40" ht="11.25" customHeight="1">
      <c r="A2" s="202" t="s">
        <v>444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M2" s="23"/>
      <c r="AN2" s="23"/>
    </row>
    <row r="3" spans="1:40" ht="12.7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3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M3" s="23"/>
      <c r="AN3" s="23"/>
    </row>
    <row r="4" spans="1:47" ht="12.75">
      <c r="A4"/>
      <c r="B4"/>
      <c r="C4"/>
      <c r="D4"/>
      <c r="E4"/>
      <c r="F4"/>
      <c r="G4"/>
      <c r="H4"/>
      <c r="I4" t="s">
        <v>30</v>
      </c>
      <c r="J4"/>
      <c r="K4"/>
      <c r="L4"/>
      <c r="M4"/>
      <c r="N4"/>
      <c r="O4"/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186" ht="13.5" customHeight="1">
      <c r="A5" s="203" t="s">
        <v>53</v>
      </c>
      <c r="B5" s="294" t="s">
        <v>54</v>
      </c>
      <c r="C5" s="294"/>
      <c r="D5" s="294"/>
      <c r="E5" s="294"/>
      <c r="F5" s="354" t="s">
        <v>41</v>
      </c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285" t="s">
        <v>55</v>
      </c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 t="s">
        <v>86</v>
      </c>
      <c r="AG5" s="285"/>
      <c r="AH5" s="285"/>
      <c r="AI5" s="294"/>
      <c r="AJ5" s="294"/>
      <c r="AK5" s="294"/>
      <c r="AL5" s="294"/>
      <c r="AM5" s="279" t="s">
        <v>57</v>
      </c>
      <c r="AN5" s="280"/>
      <c r="AO5" s="280"/>
      <c r="AP5" s="280"/>
      <c r="AQ5" s="280"/>
      <c r="AR5" s="280"/>
      <c r="AS5" s="280"/>
      <c r="AT5" s="280"/>
      <c r="AU5" s="280"/>
      <c r="AV5" s="280"/>
      <c r="AW5" s="281"/>
      <c r="AX5" s="355" t="s">
        <v>65</v>
      </c>
      <c r="AY5" s="355"/>
      <c r="AZ5" s="355"/>
      <c r="BA5" s="355"/>
      <c r="BB5" s="355"/>
      <c r="BC5" s="355"/>
      <c r="BD5" s="355"/>
      <c r="BE5" s="355"/>
      <c r="BF5" s="349" t="s">
        <v>71</v>
      </c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1"/>
      <c r="BU5" s="356" t="s">
        <v>80</v>
      </c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285" t="s">
        <v>81</v>
      </c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79" t="s">
        <v>83</v>
      </c>
      <c r="DK5" s="280"/>
      <c r="DL5" s="280"/>
      <c r="DM5" s="280"/>
      <c r="DN5" s="280"/>
      <c r="DO5" s="280"/>
      <c r="DP5" s="280"/>
      <c r="DQ5" s="280"/>
      <c r="DR5" s="280"/>
      <c r="DS5" s="280"/>
      <c r="DT5" s="281"/>
      <c r="DU5" s="285" t="s">
        <v>84</v>
      </c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 t="s">
        <v>85</v>
      </c>
      <c r="EH5" s="285"/>
      <c r="EI5" s="285"/>
      <c r="EJ5" s="285" t="s">
        <v>88</v>
      </c>
      <c r="EK5" s="285"/>
      <c r="EL5" s="285"/>
      <c r="EM5" s="285"/>
      <c r="EN5" s="285"/>
      <c r="EO5" s="285"/>
      <c r="EP5" s="285"/>
      <c r="EQ5" s="285"/>
      <c r="ER5" s="285" t="s">
        <v>96</v>
      </c>
      <c r="ES5" s="285"/>
      <c r="ET5" s="285"/>
      <c r="EU5" s="285"/>
      <c r="EV5" s="285" t="s">
        <v>97</v>
      </c>
      <c r="EW5" s="285"/>
      <c r="EX5" s="285"/>
      <c r="EY5" s="285" t="s">
        <v>98</v>
      </c>
      <c r="EZ5" s="285"/>
      <c r="FA5" s="285"/>
      <c r="FB5" s="285"/>
      <c r="FC5" s="361" t="s">
        <v>99</v>
      </c>
      <c r="FD5" s="358" t="s">
        <v>130</v>
      </c>
      <c r="FE5" s="358"/>
      <c r="FF5" s="285" t="s">
        <v>100</v>
      </c>
      <c r="FG5" s="285"/>
      <c r="FH5" s="349" t="s">
        <v>101</v>
      </c>
      <c r="FI5" s="350"/>
      <c r="FJ5" s="351"/>
      <c r="FK5" s="285" t="s">
        <v>102</v>
      </c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</row>
    <row r="6" spans="1:187" ht="16.5" customHeight="1">
      <c r="A6" s="203"/>
      <c r="B6" s="294"/>
      <c r="C6" s="294"/>
      <c r="D6" s="294"/>
      <c r="E6" s="294"/>
      <c r="F6" s="203" t="s">
        <v>42</v>
      </c>
      <c r="G6" s="203" t="s">
        <v>43</v>
      </c>
      <c r="H6" s="203" t="s">
        <v>44</v>
      </c>
      <c r="I6" s="203" t="s">
        <v>45</v>
      </c>
      <c r="J6" s="203" t="s">
        <v>46</v>
      </c>
      <c r="K6" s="203" t="s">
        <v>47</v>
      </c>
      <c r="L6" s="203" t="s">
        <v>48</v>
      </c>
      <c r="M6" s="318" t="s">
        <v>49</v>
      </c>
      <c r="N6" s="318" t="s">
        <v>50</v>
      </c>
      <c r="O6" s="318" t="s">
        <v>51</v>
      </c>
      <c r="P6" s="318" t="s">
        <v>52</v>
      </c>
      <c r="Q6" s="318" t="s">
        <v>34</v>
      </c>
      <c r="R6" s="318" t="s">
        <v>107</v>
      </c>
      <c r="S6" s="318" t="s">
        <v>123</v>
      </c>
      <c r="T6" s="318" t="s">
        <v>48</v>
      </c>
      <c r="U6" s="345"/>
      <c r="V6" s="346" t="s">
        <v>112</v>
      </c>
      <c r="W6" s="318" t="s">
        <v>51</v>
      </c>
      <c r="X6" s="318" t="s">
        <v>111</v>
      </c>
      <c r="Y6" s="318" t="s">
        <v>52</v>
      </c>
      <c r="Z6" s="318" t="s">
        <v>110</v>
      </c>
      <c r="AA6" s="318" t="s">
        <v>109</v>
      </c>
      <c r="AB6" s="318" t="s">
        <v>56</v>
      </c>
      <c r="AC6" s="318" t="s">
        <v>108</v>
      </c>
      <c r="AD6" s="318" t="s">
        <v>87</v>
      </c>
      <c r="AE6" s="318" t="s">
        <v>106</v>
      </c>
      <c r="AF6" s="316" t="s">
        <v>31</v>
      </c>
      <c r="AG6" s="316" t="s">
        <v>32</v>
      </c>
      <c r="AH6" s="316" t="s">
        <v>33</v>
      </c>
      <c r="AI6" s="294"/>
      <c r="AJ6" s="294"/>
      <c r="AK6" s="294"/>
      <c r="AL6" s="294"/>
      <c r="AM6" s="318" t="s">
        <v>34</v>
      </c>
      <c r="AN6" s="318" t="s">
        <v>35</v>
      </c>
      <c r="AO6" s="322" t="s">
        <v>36</v>
      </c>
      <c r="AP6" s="323" t="s">
        <v>58</v>
      </c>
      <c r="AQ6" s="323" t="s">
        <v>59</v>
      </c>
      <c r="AR6" s="323" t="s">
        <v>60</v>
      </c>
      <c r="AS6" s="323" t="s">
        <v>61</v>
      </c>
      <c r="AT6" s="352"/>
      <c r="AU6" s="323" t="s">
        <v>62</v>
      </c>
      <c r="AV6" s="346" t="s">
        <v>63</v>
      </c>
      <c r="AW6" s="346" t="s">
        <v>64</v>
      </c>
      <c r="AX6" s="346" t="s">
        <v>66</v>
      </c>
      <c r="AY6" s="293" t="s">
        <v>59</v>
      </c>
      <c r="AZ6" s="293" t="s">
        <v>61</v>
      </c>
      <c r="BA6" s="293" t="s">
        <v>62</v>
      </c>
      <c r="BB6" s="293" t="s">
        <v>67</v>
      </c>
      <c r="BC6" s="293" t="s">
        <v>68</v>
      </c>
      <c r="BD6" s="293" t="s">
        <v>70</v>
      </c>
      <c r="BE6" s="293" t="s">
        <v>69</v>
      </c>
      <c r="BF6" s="293" t="s">
        <v>58</v>
      </c>
      <c r="BG6" s="293" t="s">
        <v>59</v>
      </c>
      <c r="BH6" s="293" t="s">
        <v>60</v>
      </c>
      <c r="BI6" s="293" t="s">
        <v>61</v>
      </c>
      <c r="BJ6" s="293" t="s">
        <v>62</v>
      </c>
      <c r="BK6" s="343"/>
      <c r="BL6" s="293" t="s">
        <v>63</v>
      </c>
      <c r="BM6" s="293" t="s">
        <v>64</v>
      </c>
      <c r="BN6" s="293" t="s">
        <v>72</v>
      </c>
      <c r="BO6" s="293" t="s">
        <v>68</v>
      </c>
      <c r="BP6" s="293" t="s">
        <v>73</v>
      </c>
      <c r="BQ6" s="293" t="s">
        <v>74</v>
      </c>
      <c r="BR6" s="293" t="s">
        <v>75</v>
      </c>
      <c r="BS6" s="293" t="s">
        <v>76</v>
      </c>
      <c r="BT6" s="293" t="s">
        <v>77</v>
      </c>
      <c r="BU6" s="293" t="s">
        <v>35</v>
      </c>
      <c r="BV6" s="293" t="s">
        <v>36</v>
      </c>
      <c r="BW6" s="293" t="s">
        <v>58</v>
      </c>
      <c r="BX6" s="293" t="s">
        <v>61</v>
      </c>
      <c r="BY6" s="293" t="s">
        <v>62</v>
      </c>
      <c r="BZ6" s="293" t="s">
        <v>63</v>
      </c>
      <c r="CA6" s="343"/>
      <c r="CB6" s="293" t="s">
        <v>64</v>
      </c>
      <c r="CC6" s="293" t="s">
        <v>72</v>
      </c>
      <c r="CD6" s="293" t="s">
        <v>68</v>
      </c>
      <c r="CE6" s="293" t="s">
        <v>73</v>
      </c>
      <c r="CF6" s="293" t="s">
        <v>70</v>
      </c>
      <c r="CG6" s="293" t="s">
        <v>74</v>
      </c>
      <c r="CH6" s="293" t="s">
        <v>75</v>
      </c>
      <c r="CI6" s="293" t="s">
        <v>76</v>
      </c>
      <c r="CJ6" s="293" t="s">
        <v>78</v>
      </c>
      <c r="CK6" s="293" t="s">
        <v>77</v>
      </c>
      <c r="CL6" s="293" t="s">
        <v>79</v>
      </c>
      <c r="CM6" s="293" t="s">
        <v>61</v>
      </c>
      <c r="CN6" s="293" t="s">
        <v>63</v>
      </c>
      <c r="CO6" s="293" t="s">
        <v>64</v>
      </c>
      <c r="CP6" s="293" t="s">
        <v>68</v>
      </c>
      <c r="CQ6" s="343"/>
      <c r="CR6" s="293" t="s">
        <v>73</v>
      </c>
      <c r="CS6" s="293" t="s">
        <v>74</v>
      </c>
      <c r="CT6" s="293" t="s">
        <v>75</v>
      </c>
      <c r="CU6" s="293" t="s">
        <v>76</v>
      </c>
      <c r="CV6" s="293" t="s">
        <v>78</v>
      </c>
      <c r="CW6" s="293" t="s">
        <v>77</v>
      </c>
      <c r="CX6" s="293" t="s">
        <v>79</v>
      </c>
      <c r="CY6" s="293" t="s">
        <v>118</v>
      </c>
      <c r="CZ6" s="293" t="s">
        <v>92</v>
      </c>
      <c r="DA6" s="293" t="s">
        <v>93</v>
      </c>
      <c r="DB6" s="293" t="s">
        <v>94</v>
      </c>
      <c r="DC6" s="293" t="s">
        <v>95</v>
      </c>
      <c r="DD6" s="293" t="s">
        <v>89</v>
      </c>
      <c r="DE6" s="293" t="s">
        <v>119</v>
      </c>
      <c r="DF6" s="293" t="s">
        <v>120</v>
      </c>
      <c r="DG6" s="293" t="s">
        <v>91</v>
      </c>
      <c r="DH6" s="293" t="s">
        <v>121</v>
      </c>
      <c r="DI6" s="293" t="s">
        <v>82</v>
      </c>
      <c r="DJ6" s="293" t="s">
        <v>35</v>
      </c>
      <c r="DK6" s="293" t="s">
        <v>58</v>
      </c>
      <c r="DL6" s="293" t="s">
        <v>60</v>
      </c>
      <c r="DM6" s="293" t="s">
        <v>62</v>
      </c>
      <c r="DN6" s="293" t="s">
        <v>64</v>
      </c>
      <c r="DO6" s="293" t="s">
        <v>68</v>
      </c>
      <c r="DP6" s="293" t="s">
        <v>70</v>
      </c>
      <c r="DQ6" s="293" t="s">
        <v>74</v>
      </c>
      <c r="DR6" s="293" t="s">
        <v>75</v>
      </c>
      <c r="DS6" s="293" t="s">
        <v>79</v>
      </c>
      <c r="DT6" s="293" t="s">
        <v>93</v>
      </c>
      <c r="DU6" s="293" t="s">
        <v>58</v>
      </c>
      <c r="DV6" s="293" t="s">
        <v>59</v>
      </c>
      <c r="DW6" s="293" t="s">
        <v>60</v>
      </c>
      <c r="DX6" s="293" t="s">
        <v>61</v>
      </c>
      <c r="DY6" s="343"/>
      <c r="DZ6" s="293" t="s">
        <v>62</v>
      </c>
      <c r="EA6" s="293" t="s">
        <v>63</v>
      </c>
      <c r="EB6" s="293" t="s">
        <v>64</v>
      </c>
      <c r="EC6" s="293" t="s">
        <v>72</v>
      </c>
      <c r="ED6" s="293" t="s">
        <v>68</v>
      </c>
      <c r="EE6" s="293" t="s">
        <v>73</v>
      </c>
      <c r="EF6" s="293" t="s">
        <v>74</v>
      </c>
      <c r="EG6" s="293" t="s">
        <v>35</v>
      </c>
      <c r="EH6" s="293" t="s">
        <v>60</v>
      </c>
      <c r="EI6" s="293" t="s">
        <v>62</v>
      </c>
      <c r="EJ6" s="293" t="s">
        <v>92</v>
      </c>
      <c r="EK6" s="293" t="s">
        <v>93</v>
      </c>
      <c r="EL6" s="293" t="s">
        <v>94</v>
      </c>
      <c r="EM6" s="293" t="s">
        <v>90</v>
      </c>
      <c r="EN6" s="343"/>
      <c r="EO6" s="293" t="s">
        <v>95</v>
      </c>
      <c r="EP6" s="293" t="s">
        <v>89</v>
      </c>
      <c r="EQ6" s="293" t="s">
        <v>91</v>
      </c>
      <c r="ER6" s="293" t="s">
        <v>34</v>
      </c>
      <c r="ES6" s="293" t="s">
        <v>35</v>
      </c>
      <c r="ET6" s="293" t="s">
        <v>36</v>
      </c>
      <c r="EU6" s="293" t="s">
        <v>59</v>
      </c>
      <c r="EV6" s="293" t="s">
        <v>91</v>
      </c>
      <c r="EW6" s="323" t="s">
        <v>58</v>
      </c>
      <c r="EX6" s="323" t="s">
        <v>60</v>
      </c>
      <c r="EY6" s="293" t="s">
        <v>68</v>
      </c>
      <c r="EZ6" s="293" t="s">
        <v>92</v>
      </c>
      <c r="FA6" s="293" t="s">
        <v>113</v>
      </c>
      <c r="FB6" s="293" t="s">
        <v>114</v>
      </c>
      <c r="FC6" s="361"/>
      <c r="FD6" s="359"/>
      <c r="FE6" s="359"/>
      <c r="FF6" s="293" t="s">
        <v>64</v>
      </c>
      <c r="FG6" s="293" t="s">
        <v>68</v>
      </c>
      <c r="FH6" s="343" t="s">
        <v>35</v>
      </c>
      <c r="FI6" s="343" t="s">
        <v>103</v>
      </c>
      <c r="FJ6" s="343" t="s">
        <v>122</v>
      </c>
      <c r="FK6" s="343" t="s">
        <v>35</v>
      </c>
      <c r="FL6" s="293" t="s">
        <v>103</v>
      </c>
      <c r="FM6" s="293" t="s">
        <v>104</v>
      </c>
      <c r="FN6" s="293" t="s">
        <v>105</v>
      </c>
      <c r="FO6" s="293" t="s">
        <v>60</v>
      </c>
      <c r="FP6" s="293" t="s">
        <v>61</v>
      </c>
      <c r="FQ6" s="293" t="s">
        <v>68</v>
      </c>
      <c r="FR6" s="293" t="s">
        <v>73</v>
      </c>
      <c r="FS6" s="293" t="s">
        <v>131</v>
      </c>
      <c r="FT6" s="293" t="s">
        <v>118</v>
      </c>
      <c r="FU6" s="343" t="s">
        <v>94</v>
      </c>
      <c r="FV6" s="343" t="s">
        <v>124</v>
      </c>
      <c r="FW6" s="343" t="s">
        <v>91</v>
      </c>
      <c r="FX6" s="343" t="s">
        <v>125</v>
      </c>
      <c r="FY6" s="343" t="s">
        <v>126</v>
      </c>
      <c r="FZ6" s="343" t="s">
        <v>127</v>
      </c>
      <c r="GA6" s="343" t="s">
        <v>128</v>
      </c>
      <c r="GB6" s="343" t="s">
        <v>129</v>
      </c>
      <c r="GC6" s="343" t="s">
        <v>113</v>
      </c>
      <c r="GD6" s="343" t="s">
        <v>42</v>
      </c>
      <c r="GE6" s="357"/>
    </row>
    <row r="7" spans="1:187" ht="64.5" customHeight="1">
      <c r="A7" s="203"/>
      <c r="B7" s="294"/>
      <c r="C7" s="294"/>
      <c r="D7" s="294"/>
      <c r="E7" s="294"/>
      <c r="F7" s="203"/>
      <c r="G7" s="203"/>
      <c r="H7" s="203"/>
      <c r="I7" s="203"/>
      <c r="J7" s="203"/>
      <c r="K7" s="203"/>
      <c r="L7" s="203"/>
      <c r="M7" s="318"/>
      <c r="N7" s="318"/>
      <c r="O7" s="318"/>
      <c r="P7" s="318"/>
      <c r="Q7" s="318"/>
      <c r="R7" s="318"/>
      <c r="S7" s="318"/>
      <c r="T7" s="318"/>
      <c r="U7" s="317"/>
      <c r="V7" s="346"/>
      <c r="W7" s="318"/>
      <c r="X7" s="318"/>
      <c r="Y7" s="318"/>
      <c r="Z7" s="318"/>
      <c r="AA7" s="318"/>
      <c r="AB7" s="318"/>
      <c r="AC7" s="318"/>
      <c r="AD7" s="318"/>
      <c r="AE7" s="318"/>
      <c r="AF7" s="316"/>
      <c r="AG7" s="316"/>
      <c r="AH7" s="316"/>
      <c r="AI7" s="294"/>
      <c r="AJ7" s="294"/>
      <c r="AK7" s="294"/>
      <c r="AL7" s="294"/>
      <c r="AM7" s="318"/>
      <c r="AN7" s="318"/>
      <c r="AO7" s="322"/>
      <c r="AP7" s="323"/>
      <c r="AQ7" s="323"/>
      <c r="AR7" s="323"/>
      <c r="AS7" s="323"/>
      <c r="AT7" s="353"/>
      <c r="AU7" s="323"/>
      <c r="AV7" s="346"/>
      <c r="AW7" s="346"/>
      <c r="AX7" s="346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344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344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344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344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3"/>
      <c r="EK7" s="293"/>
      <c r="EL7" s="293"/>
      <c r="EM7" s="293"/>
      <c r="EN7" s="344"/>
      <c r="EO7" s="293"/>
      <c r="EP7" s="293"/>
      <c r="EQ7" s="293"/>
      <c r="ER7" s="293"/>
      <c r="ES7" s="293"/>
      <c r="ET7" s="293"/>
      <c r="EU7" s="293"/>
      <c r="EV7" s="293"/>
      <c r="EW7" s="323"/>
      <c r="EX7" s="323"/>
      <c r="EY7" s="293"/>
      <c r="EZ7" s="293"/>
      <c r="FA7" s="293"/>
      <c r="FB7" s="293"/>
      <c r="FC7" s="361"/>
      <c r="FD7" s="360"/>
      <c r="FE7" s="360"/>
      <c r="FF7" s="293"/>
      <c r="FG7" s="293"/>
      <c r="FH7" s="344"/>
      <c r="FI7" s="344"/>
      <c r="FJ7" s="344"/>
      <c r="FK7" s="344"/>
      <c r="FL7" s="293"/>
      <c r="FM7" s="293"/>
      <c r="FN7" s="293"/>
      <c r="FO7" s="293"/>
      <c r="FP7" s="293"/>
      <c r="FQ7" s="293"/>
      <c r="FR7" s="293"/>
      <c r="FS7" s="293"/>
      <c r="FT7" s="293"/>
      <c r="FU7" s="344"/>
      <c r="FV7" s="344"/>
      <c r="FW7" s="344"/>
      <c r="FX7" s="344"/>
      <c r="FY7" s="344"/>
      <c r="FZ7" s="344"/>
      <c r="GA7" s="344"/>
      <c r="GB7" s="344"/>
      <c r="GC7" s="344"/>
      <c r="GD7" s="344"/>
      <c r="GE7" s="357"/>
    </row>
    <row r="8" spans="1:186" ht="36" customHeight="1">
      <c r="A8" s="3">
        <v>1</v>
      </c>
      <c r="B8" s="252" t="s">
        <v>15</v>
      </c>
      <c r="C8" s="252"/>
      <c r="D8" s="252"/>
      <c r="E8" s="252"/>
      <c r="F8" s="8">
        <f>SUM(F10:F14)</f>
        <v>3.24</v>
      </c>
      <c r="G8" s="8">
        <f aca="true" t="shared" si="0" ref="G8:P8">SUM(G10:G14)</f>
        <v>3.24</v>
      </c>
      <c r="H8" s="8">
        <f t="shared" si="0"/>
        <v>3.24</v>
      </c>
      <c r="I8" s="8">
        <f t="shared" si="0"/>
        <v>3.24</v>
      </c>
      <c r="J8" s="8">
        <f t="shared" si="0"/>
        <v>3.24</v>
      </c>
      <c r="K8" s="8">
        <f t="shared" si="0"/>
        <v>3.24</v>
      </c>
      <c r="L8" s="8">
        <f t="shared" si="0"/>
        <v>3.24</v>
      </c>
      <c r="M8" s="8">
        <f t="shared" si="0"/>
        <v>3.24</v>
      </c>
      <c r="N8" s="8">
        <f t="shared" si="0"/>
        <v>3.24</v>
      </c>
      <c r="O8" s="8">
        <f t="shared" si="0"/>
        <v>3.24</v>
      </c>
      <c r="P8" s="8">
        <f t="shared" si="0"/>
        <v>3.24</v>
      </c>
      <c r="Q8" s="8">
        <f aca="true" t="shared" si="1" ref="Q8:Y8">SUM(Q10:Q14)</f>
        <v>2.5100000000000002</v>
      </c>
      <c r="R8" s="8">
        <f>SUM(R10:R14)</f>
        <v>2.5100000000000002</v>
      </c>
      <c r="S8" s="8">
        <f>SUM(S10:S14)</f>
        <v>0.63</v>
      </c>
      <c r="T8" s="8">
        <f t="shared" si="1"/>
        <v>3.24</v>
      </c>
      <c r="U8" s="3">
        <v>1</v>
      </c>
      <c r="V8" s="15">
        <f t="shared" si="1"/>
        <v>3.24</v>
      </c>
      <c r="W8" s="8">
        <f>SUM(W10:W14)</f>
        <v>3.24</v>
      </c>
      <c r="X8" s="8">
        <f>SUM(X10:X14)</f>
        <v>3.24</v>
      </c>
      <c r="Y8" s="8">
        <f t="shared" si="1"/>
        <v>3.24</v>
      </c>
      <c r="Z8" s="8">
        <f>SUM(Z10:Z14)</f>
        <v>3.24</v>
      </c>
      <c r="AA8" s="8">
        <f>SUM(AA10:AA14)</f>
        <v>3.24</v>
      </c>
      <c r="AB8" s="8">
        <f aca="true" t="shared" si="2" ref="AB8:AH8">SUM(AB10:AB14)</f>
        <v>3.24</v>
      </c>
      <c r="AC8" s="8">
        <f>SUM(AC10:AC14)</f>
        <v>3.24</v>
      </c>
      <c r="AD8" s="8">
        <f t="shared" si="2"/>
        <v>3.24</v>
      </c>
      <c r="AE8" s="8">
        <f t="shared" si="2"/>
        <v>3.24</v>
      </c>
      <c r="AF8" s="8">
        <f t="shared" si="2"/>
        <v>2.33</v>
      </c>
      <c r="AG8" s="8">
        <f t="shared" si="2"/>
        <v>2.33</v>
      </c>
      <c r="AH8" s="8">
        <f t="shared" si="2"/>
        <v>2.33</v>
      </c>
      <c r="AI8" s="252" t="s">
        <v>15</v>
      </c>
      <c r="AJ8" s="252"/>
      <c r="AK8" s="252"/>
      <c r="AL8" s="252"/>
      <c r="AM8" s="8">
        <f>SUM(AM10:AM14)</f>
        <v>3.24</v>
      </c>
      <c r="AN8" s="8">
        <f>SUM(AN10:AN14)</f>
        <v>3.24</v>
      </c>
      <c r="AO8" s="8">
        <f aca="true" t="shared" si="3" ref="AO8:AV8">SUM(AO10:AO14)</f>
        <v>3.24</v>
      </c>
      <c r="AP8" s="8">
        <f t="shared" si="3"/>
        <v>3.24</v>
      </c>
      <c r="AQ8" s="8">
        <f t="shared" si="3"/>
        <v>3.24</v>
      </c>
      <c r="AR8" s="8">
        <f t="shared" si="3"/>
        <v>3.24</v>
      </c>
      <c r="AS8" s="8">
        <f t="shared" si="3"/>
        <v>3.24</v>
      </c>
      <c r="AT8" s="3">
        <v>1</v>
      </c>
      <c r="AU8" s="8">
        <f t="shared" si="3"/>
        <v>2.66</v>
      </c>
      <c r="AV8" s="15">
        <f t="shared" si="3"/>
        <v>3.24</v>
      </c>
      <c r="AW8" s="15">
        <f aca="true" t="shared" si="4" ref="AW8:BC8">SUM(AW10:AW14)</f>
        <v>3.24</v>
      </c>
      <c r="AX8" s="15">
        <f t="shared" si="4"/>
        <v>2.66</v>
      </c>
      <c r="AY8" s="15">
        <f t="shared" si="4"/>
        <v>3.24</v>
      </c>
      <c r="AZ8" s="15">
        <f t="shared" si="4"/>
        <v>2.5100000000000002</v>
      </c>
      <c r="BA8" s="15">
        <f t="shared" si="4"/>
        <v>2.5100000000000002</v>
      </c>
      <c r="BB8" s="15">
        <f t="shared" si="4"/>
        <v>2.5100000000000002</v>
      </c>
      <c r="BC8" s="15">
        <f t="shared" si="4"/>
        <v>2.5100000000000002</v>
      </c>
      <c r="BD8" s="15">
        <f>SUM(BD10:BD14)</f>
        <v>2.5100000000000002</v>
      </c>
      <c r="BE8" s="15">
        <f>SUM(BE10:BE14)</f>
        <v>3.24</v>
      </c>
      <c r="BF8" s="15">
        <f aca="true" t="shared" si="5" ref="BF8:BT8">SUM(BF10:BF14)</f>
        <v>3.24</v>
      </c>
      <c r="BG8" s="15">
        <f t="shared" si="5"/>
        <v>3.24</v>
      </c>
      <c r="BH8" s="15">
        <f t="shared" si="5"/>
        <v>3.24</v>
      </c>
      <c r="BI8" s="15">
        <f t="shared" si="5"/>
        <v>3.24</v>
      </c>
      <c r="BJ8" s="15">
        <f t="shared" si="5"/>
        <v>3.24</v>
      </c>
      <c r="BK8" s="3">
        <v>1</v>
      </c>
      <c r="BL8" s="15">
        <f t="shared" si="5"/>
        <v>3.24</v>
      </c>
      <c r="BM8" s="15">
        <f t="shared" si="5"/>
        <v>3.24</v>
      </c>
      <c r="BN8" s="15">
        <f t="shared" si="5"/>
        <v>3.24</v>
      </c>
      <c r="BO8" s="15">
        <f t="shared" si="5"/>
        <v>3.24</v>
      </c>
      <c r="BP8" s="15">
        <f t="shared" si="5"/>
        <v>3.24</v>
      </c>
      <c r="BQ8" s="15">
        <f t="shared" si="5"/>
        <v>3.24</v>
      </c>
      <c r="BR8" s="15">
        <f t="shared" si="5"/>
        <v>3.24</v>
      </c>
      <c r="BS8" s="15">
        <f t="shared" si="5"/>
        <v>3.24</v>
      </c>
      <c r="BT8" s="15">
        <f t="shared" si="5"/>
        <v>3.24</v>
      </c>
      <c r="BU8" s="15">
        <f aca="true" t="shared" si="6" ref="BU8:CH8">SUM(BU10:BU14)</f>
        <v>3.24</v>
      </c>
      <c r="BV8" s="15">
        <f t="shared" si="6"/>
        <v>3.24</v>
      </c>
      <c r="BW8" s="15">
        <f t="shared" si="6"/>
        <v>3.24</v>
      </c>
      <c r="BX8" s="15">
        <f t="shared" si="6"/>
        <v>3.24</v>
      </c>
      <c r="BY8" s="15">
        <f t="shared" si="6"/>
        <v>3.24</v>
      </c>
      <c r="BZ8" s="15">
        <f t="shared" si="6"/>
        <v>3.24</v>
      </c>
      <c r="CA8" s="3">
        <v>1</v>
      </c>
      <c r="CB8" s="15">
        <f t="shared" si="6"/>
        <v>3.24</v>
      </c>
      <c r="CC8" s="15">
        <f t="shared" si="6"/>
        <v>3.24</v>
      </c>
      <c r="CD8" s="15">
        <f t="shared" si="6"/>
        <v>3.24</v>
      </c>
      <c r="CE8" s="15">
        <f t="shared" si="6"/>
        <v>3.24</v>
      </c>
      <c r="CF8" s="15">
        <f t="shared" si="6"/>
        <v>3.24</v>
      </c>
      <c r="CG8" s="15">
        <f t="shared" si="6"/>
        <v>3.24</v>
      </c>
      <c r="CH8" s="15">
        <f t="shared" si="6"/>
        <v>3.24</v>
      </c>
      <c r="CI8" s="15">
        <f aca="true" t="shared" si="7" ref="CI8:CP8">SUM(CI10:CI14)</f>
        <v>2.5100000000000002</v>
      </c>
      <c r="CJ8" s="15">
        <f t="shared" si="7"/>
        <v>2.5100000000000002</v>
      </c>
      <c r="CK8" s="15">
        <f t="shared" si="7"/>
        <v>2.5100000000000002</v>
      </c>
      <c r="CL8" s="15">
        <f t="shared" si="7"/>
        <v>3.24</v>
      </c>
      <c r="CM8" s="15">
        <f t="shared" si="7"/>
        <v>3.24</v>
      </c>
      <c r="CN8" s="15">
        <f t="shared" si="7"/>
        <v>3.24</v>
      </c>
      <c r="CO8" s="15">
        <f t="shared" si="7"/>
        <v>3.24</v>
      </c>
      <c r="CP8" s="15">
        <f t="shared" si="7"/>
        <v>3.24</v>
      </c>
      <c r="CQ8" s="3">
        <v>1</v>
      </c>
      <c r="CR8" s="15">
        <f aca="true" t="shared" si="8" ref="CR8:DH8">SUM(CR10:CR14)</f>
        <v>3.24</v>
      </c>
      <c r="CS8" s="15">
        <f t="shared" si="8"/>
        <v>3.24</v>
      </c>
      <c r="CT8" s="15">
        <f t="shared" si="8"/>
        <v>3.24</v>
      </c>
      <c r="CU8" s="15">
        <f t="shared" si="8"/>
        <v>3.24</v>
      </c>
      <c r="CV8" s="15">
        <f t="shared" si="8"/>
        <v>3.24</v>
      </c>
      <c r="CW8" s="15">
        <f t="shared" si="8"/>
        <v>3.24</v>
      </c>
      <c r="CX8" s="15">
        <f t="shared" si="8"/>
        <v>3.24</v>
      </c>
      <c r="CY8" s="15">
        <f t="shared" si="8"/>
        <v>3.24</v>
      </c>
      <c r="CZ8" s="15">
        <f t="shared" si="8"/>
        <v>3.24</v>
      </c>
      <c r="DA8" s="15">
        <f t="shared" si="8"/>
        <v>3.24</v>
      </c>
      <c r="DB8" s="15">
        <f t="shared" si="8"/>
        <v>3.24</v>
      </c>
      <c r="DC8" s="15">
        <f t="shared" si="8"/>
        <v>3.24</v>
      </c>
      <c r="DD8" s="15">
        <f t="shared" si="8"/>
        <v>3.24</v>
      </c>
      <c r="DE8" s="15">
        <f t="shared" si="8"/>
        <v>3.24</v>
      </c>
      <c r="DF8" s="15">
        <f t="shared" si="8"/>
        <v>3.24</v>
      </c>
      <c r="DG8" s="15">
        <f t="shared" si="8"/>
        <v>3.24</v>
      </c>
      <c r="DH8" s="15">
        <f t="shared" si="8"/>
        <v>3.24</v>
      </c>
      <c r="DI8" s="15">
        <f>SUM(DI10:DI14)</f>
        <v>3.24</v>
      </c>
      <c r="DJ8" s="15">
        <f>SUM(DJ10:DJ14)</f>
        <v>2.5100000000000002</v>
      </c>
      <c r="DK8" s="15">
        <f aca="true" t="shared" si="9" ref="DK8:DT8">SUM(DK10:DK14)</f>
        <v>2.5100000000000002</v>
      </c>
      <c r="DL8" s="15">
        <f t="shared" si="9"/>
        <v>2.5100000000000002</v>
      </c>
      <c r="DM8" s="15">
        <f t="shared" si="9"/>
        <v>2.5100000000000002</v>
      </c>
      <c r="DN8" s="15">
        <f t="shared" si="9"/>
        <v>2.5100000000000002</v>
      </c>
      <c r="DO8" s="15">
        <f t="shared" si="9"/>
        <v>2.5100000000000002</v>
      </c>
      <c r="DP8" s="15">
        <f t="shared" si="9"/>
        <v>2.5100000000000002</v>
      </c>
      <c r="DQ8" s="15">
        <f>SUM(DQ10:DQ14)</f>
        <v>0.63</v>
      </c>
      <c r="DR8" s="15">
        <f t="shared" si="9"/>
        <v>2.5100000000000002</v>
      </c>
      <c r="DS8" s="15">
        <f t="shared" si="9"/>
        <v>1.9300000000000002</v>
      </c>
      <c r="DT8" s="15">
        <f t="shared" si="9"/>
        <v>0.63</v>
      </c>
      <c r="DU8" s="15">
        <f aca="true" t="shared" si="10" ref="DU8:EF8">SUM(DU10:DU14)</f>
        <v>2.5100000000000002</v>
      </c>
      <c r="DV8" s="15">
        <f t="shared" si="10"/>
        <v>2.5100000000000002</v>
      </c>
      <c r="DW8" s="15">
        <f t="shared" si="10"/>
        <v>2.5100000000000002</v>
      </c>
      <c r="DX8" s="15">
        <f t="shared" si="10"/>
        <v>2.5100000000000002</v>
      </c>
      <c r="DY8" s="3">
        <v>1</v>
      </c>
      <c r="DZ8" s="15">
        <f t="shared" si="10"/>
        <v>2.5100000000000002</v>
      </c>
      <c r="EA8" s="15">
        <f t="shared" si="10"/>
        <v>2.5100000000000002</v>
      </c>
      <c r="EB8" s="15">
        <f t="shared" si="10"/>
        <v>2.5100000000000002</v>
      </c>
      <c r="EC8" s="15">
        <f t="shared" si="10"/>
        <v>2.5100000000000002</v>
      </c>
      <c r="ED8" s="15">
        <f t="shared" si="10"/>
        <v>2.5100000000000002</v>
      </c>
      <c r="EE8" s="15">
        <f t="shared" si="10"/>
        <v>3.24</v>
      </c>
      <c r="EF8" s="15">
        <f t="shared" si="10"/>
        <v>3.24</v>
      </c>
      <c r="EG8" s="15">
        <f aca="true" t="shared" si="11" ref="EG8:EV8">SUM(EG10:EG14)</f>
        <v>1.9300000000000002</v>
      </c>
      <c r="EH8" s="15">
        <f t="shared" si="11"/>
        <v>2.5100000000000002</v>
      </c>
      <c r="EI8" s="15">
        <f t="shared" si="11"/>
        <v>0.63</v>
      </c>
      <c r="EJ8" s="15">
        <f t="shared" si="11"/>
        <v>3.24</v>
      </c>
      <c r="EK8" s="15">
        <f t="shared" si="11"/>
        <v>3.24</v>
      </c>
      <c r="EL8" s="15">
        <f t="shared" si="11"/>
        <v>3.24</v>
      </c>
      <c r="EM8" s="15">
        <f t="shared" si="11"/>
        <v>3.24</v>
      </c>
      <c r="EN8" s="3">
        <v>1</v>
      </c>
      <c r="EO8" s="15">
        <f t="shared" si="11"/>
        <v>3.24</v>
      </c>
      <c r="EP8" s="15">
        <f t="shared" si="11"/>
        <v>3.24</v>
      </c>
      <c r="EQ8" s="15">
        <f t="shared" si="11"/>
        <v>3.24</v>
      </c>
      <c r="ER8" s="15">
        <f t="shared" si="11"/>
        <v>3.24</v>
      </c>
      <c r="ES8" s="15">
        <f t="shared" si="11"/>
        <v>3.24</v>
      </c>
      <c r="ET8" s="15">
        <f t="shared" si="11"/>
        <v>3.24</v>
      </c>
      <c r="EU8" s="15">
        <f t="shared" si="11"/>
        <v>3.24</v>
      </c>
      <c r="EV8" s="15">
        <f t="shared" si="11"/>
        <v>3.24</v>
      </c>
      <c r="EW8" s="15">
        <f>SUM(EW10:EW14)</f>
        <v>0.63</v>
      </c>
      <c r="EX8" s="15">
        <f>SUM(EX10:EX14)</f>
        <v>0.63</v>
      </c>
      <c r="EY8" s="15">
        <f>SUM(EY10:EY14)</f>
        <v>2.66</v>
      </c>
      <c r="EZ8" s="15">
        <f>SUM(EZ10:EZ14)</f>
        <v>1.21</v>
      </c>
      <c r="FA8" s="15">
        <f>SUM(FA10:FA14)</f>
        <v>1.21</v>
      </c>
      <c r="FB8" s="15">
        <f>SUM(FB10:FB14)</f>
        <v>1.8599999999999999</v>
      </c>
      <c r="FC8" s="15">
        <f aca="true" t="shared" si="12" ref="FC8:FM8">SUM(FC10:FC14)</f>
        <v>2.5100000000000002</v>
      </c>
      <c r="FD8" s="15">
        <f>SUM(FD10:FD14)</f>
        <v>3.24</v>
      </c>
      <c r="FE8" s="3">
        <v>1</v>
      </c>
      <c r="FF8" s="15">
        <f t="shared" si="12"/>
        <v>2.66</v>
      </c>
      <c r="FG8" s="15">
        <f t="shared" si="12"/>
        <v>3.24</v>
      </c>
      <c r="FH8" s="15">
        <f t="shared" si="12"/>
        <v>3.24</v>
      </c>
      <c r="FI8" s="15">
        <f>SUM(FI10:FI14)</f>
        <v>0.63</v>
      </c>
      <c r="FJ8" s="15">
        <f>SUM(FJ10:FJ14)</f>
        <v>0.63</v>
      </c>
      <c r="FK8" s="15">
        <f>SUM(FK10:FK14)</f>
        <v>2.5100000000000002</v>
      </c>
      <c r="FL8" s="15">
        <f t="shared" si="12"/>
        <v>2.5100000000000002</v>
      </c>
      <c r="FM8" s="15">
        <f t="shared" si="12"/>
        <v>2.97</v>
      </c>
      <c r="FN8" s="15">
        <f>SUM(FN10:FN14)</f>
        <v>2.2399999999999998</v>
      </c>
      <c r="FO8" s="15">
        <f>SUM(FO10:FO14)</f>
        <v>2.5100000000000002</v>
      </c>
      <c r="FP8" s="15">
        <f>SUM(FP10:FP14)</f>
        <v>2.5100000000000002</v>
      </c>
      <c r="FQ8" s="15">
        <f>SUM(FQ10:FQ14)</f>
        <v>2.5100000000000002</v>
      </c>
      <c r="FR8" s="15">
        <f>SUM(FR10:FR14)</f>
        <v>2.5100000000000002</v>
      </c>
      <c r="FS8" s="15">
        <f>SUM(FS10:FS14)</f>
        <v>2.5100000000000002</v>
      </c>
      <c r="FT8" s="15">
        <f>SUM(FT10:FT14)</f>
        <v>2.5100000000000002</v>
      </c>
      <c r="FU8" s="15">
        <f>SUM(FU10:FU14)</f>
        <v>2.5100000000000002</v>
      </c>
      <c r="FV8" s="15">
        <f aca="true" t="shared" si="13" ref="FV8:GD8">SUM(FV10:FV14)</f>
        <v>2.5100000000000002</v>
      </c>
      <c r="FW8" s="15">
        <f>SUM(FW10:FW14)</f>
        <v>2.5100000000000002</v>
      </c>
      <c r="FX8" s="15">
        <f t="shared" si="13"/>
        <v>2.5100000000000002</v>
      </c>
      <c r="FY8" s="15">
        <f t="shared" si="13"/>
        <v>2.5100000000000002</v>
      </c>
      <c r="FZ8" s="15">
        <f t="shared" si="13"/>
        <v>2.5100000000000002</v>
      </c>
      <c r="GA8" s="15">
        <f t="shared" si="13"/>
        <v>2.5100000000000002</v>
      </c>
      <c r="GB8" s="15">
        <f>SUM(GB10:GB14)</f>
        <v>2.5100000000000002</v>
      </c>
      <c r="GC8" s="15">
        <f t="shared" si="13"/>
        <v>2.5100000000000002</v>
      </c>
      <c r="GD8" s="15">
        <f t="shared" si="13"/>
        <v>2.5100000000000002</v>
      </c>
    </row>
    <row r="9" spans="1:186" ht="12.75" customHeight="1">
      <c r="A9" s="4"/>
      <c r="B9" s="259" t="s">
        <v>5</v>
      </c>
      <c r="C9" s="259"/>
      <c r="D9" s="259"/>
      <c r="E9" s="25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7"/>
      <c r="S9" s="7"/>
      <c r="T9" s="40"/>
      <c r="U9" s="4"/>
      <c r="V9" s="41"/>
      <c r="W9" s="40"/>
      <c r="X9" s="40"/>
      <c r="Y9" s="40"/>
      <c r="Z9" s="40"/>
      <c r="AA9" s="40"/>
      <c r="AB9" s="7"/>
      <c r="AC9" s="40"/>
      <c r="AD9" s="40"/>
      <c r="AE9" s="40"/>
      <c r="AF9" s="7"/>
      <c r="AG9" s="7"/>
      <c r="AH9" s="7"/>
      <c r="AI9" s="259" t="s">
        <v>5</v>
      </c>
      <c r="AJ9" s="259"/>
      <c r="AK9" s="259"/>
      <c r="AL9" s="259"/>
      <c r="AM9" s="10"/>
      <c r="AN9" s="10"/>
      <c r="AO9" s="10"/>
      <c r="AP9" s="10"/>
      <c r="AQ9" s="10"/>
      <c r="AR9" s="10"/>
      <c r="AS9" s="10"/>
      <c r="AT9" s="4"/>
      <c r="AU9" s="10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4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4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4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4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4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4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</row>
    <row r="10" spans="1:186" ht="13.5" customHeight="1">
      <c r="A10" s="4" t="s">
        <v>16</v>
      </c>
      <c r="B10" s="260" t="s">
        <v>21</v>
      </c>
      <c r="C10" s="260"/>
      <c r="D10" s="260"/>
      <c r="E10" s="260"/>
      <c r="F10" s="5">
        <v>1.3</v>
      </c>
      <c r="G10" s="5">
        <v>1.3</v>
      </c>
      <c r="H10" s="5">
        <v>1.3</v>
      </c>
      <c r="I10" s="5">
        <v>1.3</v>
      </c>
      <c r="J10" s="5">
        <v>1.3</v>
      </c>
      <c r="K10" s="5">
        <v>1.3</v>
      </c>
      <c r="L10" s="5">
        <v>1.3</v>
      </c>
      <c r="M10" s="5">
        <v>1.3</v>
      </c>
      <c r="N10" s="5">
        <v>1.3</v>
      </c>
      <c r="O10" s="5">
        <v>1.3</v>
      </c>
      <c r="P10" s="5">
        <v>1.3</v>
      </c>
      <c r="Q10" s="5">
        <v>1.3</v>
      </c>
      <c r="R10" s="5">
        <v>1.3</v>
      </c>
      <c r="S10" s="5">
        <v>0</v>
      </c>
      <c r="T10" s="5">
        <v>1.3</v>
      </c>
      <c r="U10" s="4" t="s">
        <v>16</v>
      </c>
      <c r="V10" s="34">
        <v>1.3</v>
      </c>
      <c r="W10" s="5">
        <v>1.3</v>
      </c>
      <c r="X10" s="5">
        <v>1.3</v>
      </c>
      <c r="Y10" s="5">
        <v>1.3</v>
      </c>
      <c r="Z10" s="5">
        <v>1.3</v>
      </c>
      <c r="AA10" s="5">
        <v>1.3</v>
      </c>
      <c r="AB10" s="5">
        <v>1.3</v>
      </c>
      <c r="AC10" s="5">
        <v>1.3</v>
      </c>
      <c r="AD10" s="5">
        <v>1.3</v>
      </c>
      <c r="AE10" s="5">
        <v>1.3</v>
      </c>
      <c r="AF10" s="5">
        <v>1.12</v>
      </c>
      <c r="AG10" s="5">
        <v>1.12</v>
      </c>
      <c r="AH10" s="5">
        <v>1.12</v>
      </c>
      <c r="AI10" s="260" t="s">
        <v>21</v>
      </c>
      <c r="AJ10" s="260"/>
      <c r="AK10" s="260"/>
      <c r="AL10" s="260"/>
      <c r="AM10" s="5">
        <v>1.3</v>
      </c>
      <c r="AN10" s="5">
        <v>1.3</v>
      </c>
      <c r="AO10" s="5">
        <v>1.3</v>
      </c>
      <c r="AP10" s="5">
        <v>1.3</v>
      </c>
      <c r="AQ10" s="5">
        <v>1.3</v>
      </c>
      <c r="AR10" s="5">
        <v>1.3</v>
      </c>
      <c r="AS10" s="5">
        <v>1.3</v>
      </c>
      <c r="AT10" s="4" t="s">
        <v>16</v>
      </c>
      <c r="AU10" s="5">
        <v>1.3</v>
      </c>
      <c r="AV10" s="5">
        <v>1.3</v>
      </c>
      <c r="AW10" s="5">
        <v>1.3</v>
      </c>
      <c r="AX10" s="5">
        <v>1.3</v>
      </c>
      <c r="AY10" s="5">
        <v>1.3</v>
      </c>
      <c r="AZ10" s="5">
        <v>1.3</v>
      </c>
      <c r="BA10" s="5">
        <v>1.3</v>
      </c>
      <c r="BB10" s="5">
        <v>1.3</v>
      </c>
      <c r="BC10" s="5">
        <v>1.3</v>
      </c>
      <c r="BD10" s="5">
        <v>1.3</v>
      </c>
      <c r="BE10" s="5">
        <v>1.3</v>
      </c>
      <c r="BF10" s="5">
        <v>1.3</v>
      </c>
      <c r="BG10" s="5">
        <v>1.3</v>
      </c>
      <c r="BH10" s="5">
        <v>1.3</v>
      </c>
      <c r="BI10" s="5">
        <v>1.3</v>
      </c>
      <c r="BJ10" s="5">
        <v>1.3</v>
      </c>
      <c r="BK10" s="4" t="s">
        <v>16</v>
      </c>
      <c r="BL10" s="5">
        <v>1.3</v>
      </c>
      <c r="BM10" s="5">
        <v>1.3</v>
      </c>
      <c r="BN10" s="5">
        <v>1.3</v>
      </c>
      <c r="BO10" s="5">
        <v>1.3</v>
      </c>
      <c r="BP10" s="5">
        <v>1.3</v>
      </c>
      <c r="BQ10" s="5">
        <v>1.3</v>
      </c>
      <c r="BR10" s="5">
        <v>1.3</v>
      </c>
      <c r="BS10" s="5">
        <v>1.3</v>
      </c>
      <c r="BT10" s="5">
        <v>1.3</v>
      </c>
      <c r="BU10" s="5">
        <v>1.3</v>
      </c>
      <c r="BV10" s="5">
        <v>1.3</v>
      </c>
      <c r="BW10" s="5">
        <v>1.3</v>
      </c>
      <c r="BX10" s="5">
        <v>1.3</v>
      </c>
      <c r="BY10" s="5">
        <v>1.3</v>
      </c>
      <c r="BZ10" s="5">
        <v>1.3</v>
      </c>
      <c r="CA10" s="4" t="s">
        <v>16</v>
      </c>
      <c r="CB10" s="5">
        <v>1.3</v>
      </c>
      <c r="CC10" s="5">
        <v>1.3</v>
      </c>
      <c r="CD10" s="5">
        <v>1.3</v>
      </c>
      <c r="CE10" s="5">
        <v>1.3</v>
      </c>
      <c r="CF10" s="5">
        <v>1.3</v>
      </c>
      <c r="CG10" s="5">
        <v>1.3</v>
      </c>
      <c r="CH10" s="5">
        <v>1.3</v>
      </c>
      <c r="CI10" s="5">
        <v>1.3</v>
      </c>
      <c r="CJ10" s="5">
        <v>1.3</v>
      </c>
      <c r="CK10" s="5">
        <v>1.3</v>
      </c>
      <c r="CL10" s="5">
        <v>1.3</v>
      </c>
      <c r="CM10" s="5">
        <v>1.3</v>
      </c>
      <c r="CN10" s="5">
        <v>1.3</v>
      </c>
      <c r="CO10" s="5">
        <v>1.3</v>
      </c>
      <c r="CP10" s="5">
        <v>1.3</v>
      </c>
      <c r="CQ10" s="4" t="s">
        <v>16</v>
      </c>
      <c r="CR10" s="5">
        <v>1.3</v>
      </c>
      <c r="CS10" s="5">
        <v>1.3</v>
      </c>
      <c r="CT10" s="5">
        <v>1.3</v>
      </c>
      <c r="CU10" s="5">
        <v>1.3</v>
      </c>
      <c r="CV10" s="5">
        <v>1.3</v>
      </c>
      <c r="CW10" s="5">
        <v>1.3</v>
      </c>
      <c r="CX10" s="5">
        <v>1.3</v>
      </c>
      <c r="CY10" s="5">
        <v>1.3</v>
      </c>
      <c r="CZ10" s="5">
        <v>1.3</v>
      </c>
      <c r="DA10" s="5">
        <v>1.3</v>
      </c>
      <c r="DB10" s="5">
        <v>1.3</v>
      </c>
      <c r="DC10" s="5">
        <v>1.3</v>
      </c>
      <c r="DD10" s="5">
        <v>1.3</v>
      </c>
      <c r="DE10" s="5">
        <v>1.3</v>
      </c>
      <c r="DF10" s="5">
        <v>1.3</v>
      </c>
      <c r="DG10" s="5">
        <v>1.3</v>
      </c>
      <c r="DH10" s="5">
        <v>1.3</v>
      </c>
      <c r="DI10" s="5">
        <v>1.3</v>
      </c>
      <c r="DJ10" s="5">
        <v>1.3</v>
      </c>
      <c r="DK10" s="5">
        <v>1.3</v>
      </c>
      <c r="DL10" s="5">
        <v>1.3</v>
      </c>
      <c r="DM10" s="5">
        <v>1.3</v>
      </c>
      <c r="DN10" s="5">
        <v>1.3</v>
      </c>
      <c r="DO10" s="5">
        <v>1.3</v>
      </c>
      <c r="DP10" s="5">
        <v>1.3</v>
      </c>
      <c r="DQ10" s="5">
        <v>0</v>
      </c>
      <c r="DR10" s="5">
        <v>1.3</v>
      </c>
      <c r="DS10" s="5">
        <v>1.3</v>
      </c>
      <c r="DT10" s="5">
        <v>0</v>
      </c>
      <c r="DU10" s="5">
        <v>1.3</v>
      </c>
      <c r="DV10" s="5">
        <v>1.3</v>
      </c>
      <c r="DW10" s="5">
        <v>1.3</v>
      </c>
      <c r="DX10" s="5">
        <v>1.3</v>
      </c>
      <c r="DY10" s="4" t="s">
        <v>16</v>
      </c>
      <c r="DZ10" s="5">
        <v>1.3</v>
      </c>
      <c r="EA10" s="5">
        <v>1.3</v>
      </c>
      <c r="EB10" s="5">
        <v>1.3</v>
      </c>
      <c r="EC10" s="5">
        <v>1.3</v>
      </c>
      <c r="ED10" s="5">
        <v>1.3</v>
      </c>
      <c r="EE10" s="5">
        <v>1.3</v>
      </c>
      <c r="EF10" s="5">
        <v>1.3</v>
      </c>
      <c r="EG10" s="5">
        <v>1.3</v>
      </c>
      <c r="EH10" s="5">
        <v>1.3</v>
      </c>
      <c r="EI10" s="5">
        <v>0</v>
      </c>
      <c r="EJ10" s="5">
        <v>1.3</v>
      </c>
      <c r="EK10" s="5">
        <v>1.3</v>
      </c>
      <c r="EL10" s="5">
        <v>1.3</v>
      </c>
      <c r="EM10" s="5">
        <v>1.3</v>
      </c>
      <c r="EN10" s="4" t="s">
        <v>16</v>
      </c>
      <c r="EO10" s="5">
        <v>1.3</v>
      </c>
      <c r="EP10" s="5">
        <v>1.3</v>
      </c>
      <c r="EQ10" s="5">
        <v>1.3</v>
      </c>
      <c r="ER10" s="5">
        <v>1.3</v>
      </c>
      <c r="ES10" s="5">
        <v>1.3</v>
      </c>
      <c r="ET10" s="5">
        <v>1.3</v>
      </c>
      <c r="EU10" s="5">
        <v>1.3</v>
      </c>
      <c r="EV10" s="5">
        <v>1.3</v>
      </c>
      <c r="EW10" s="5">
        <v>0</v>
      </c>
      <c r="EX10" s="5">
        <v>0</v>
      </c>
      <c r="EY10" s="5">
        <v>1.3</v>
      </c>
      <c r="EZ10" s="5">
        <v>0</v>
      </c>
      <c r="FA10" s="5">
        <v>0</v>
      </c>
      <c r="FB10" s="5">
        <v>0.65</v>
      </c>
      <c r="FC10" s="5">
        <v>1.3</v>
      </c>
      <c r="FD10" s="5">
        <v>1.3</v>
      </c>
      <c r="FE10" s="4" t="s">
        <v>16</v>
      </c>
      <c r="FF10" s="5">
        <v>1.3</v>
      </c>
      <c r="FG10" s="5">
        <v>1.3</v>
      </c>
      <c r="FH10" s="5">
        <v>1.3</v>
      </c>
      <c r="FI10" s="5">
        <v>0</v>
      </c>
      <c r="FJ10" s="5">
        <v>0</v>
      </c>
      <c r="FK10" s="5">
        <v>1.3</v>
      </c>
      <c r="FL10" s="5">
        <v>1.3</v>
      </c>
      <c r="FM10" s="5">
        <v>1.76</v>
      </c>
      <c r="FN10" s="5">
        <v>1.63</v>
      </c>
      <c r="FO10" s="5">
        <v>1.3</v>
      </c>
      <c r="FP10" s="5">
        <v>1.3</v>
      </c>
      <c r="FQ10" s="5">
        <v>1.3</v>
      </c>
      <c r="FR10" s="5">
        <v>1.3</v>
      </c>
      <c r="FS10" s="5">
        <v>1.3</v>
      </c>
      <c r="FT10" s="5">
        <v>1.3</v>
      </c>
      <c r="FU10" s="5">
        <v>1.3</v>
      </c>
      <c r="FV10" s="5">
        <v>1.3</v>
      </c>
      <c r="FW10" s="5">
        <v>1.3</v>
      </c>
      <c r="FX10" s="5">
        <v>1.3</v>
      </c>
      <c r="FY10" s="5">
        <v>1.3</v>
      </c>
      <c r="FZ10" s="5">
        <v>1.3</v>
      </c>
      <c r="GA10" s="5">
        <v>1.3</v>
      </c>
      <c r="GB10" s="5">
        <v>1.3</v>
      </c>
      <c r="GC10" s="5">
        <v>1.3</v>
      </c>
      <c r="GD10" s="5">
        <v>1.3</v>
      </c>
    </row>
    <row r="11" spans="1:186" ht="12.75" customHeight="1">
      <c r="A11" s="4" t="s">
        <v>17</v>
      </c>
      <c r="B11" s="261" t="s">
        <v>22</v>
      </c>
      <c r="C11" s="261"/>
      <c r="D11" s="261"/>
      <c r="E11" s="261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4" t="s">
        <v>17</v>
      </c>
      <c r="V11" s="35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261" t="s">
        <v>22</v>
      </c>
      <c r="AJ11" s="261"/>
      <c r="AK11" s="261"/>
      <c r="AL11" s="261"/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4" t="s">
        <v>17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4" t="s">
        <v>17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4" t="s">
        <v>17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4" t="s">
        <v>17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4" t="s">
        <v>17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4" t="s">
        <v>17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4" t="s">
        <v>17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</row>
    <row r="12" spans="1:186" ht="12.75" customHeight="1">
      <c r="A12" s="4" t="s">
        <v>18</v>
      </c>
      <c r="B12" s="261" t="s">
        <v>23</v>
      </c>
      <c r="C12" s="261"/>
      <c r="D12" s="261"/>
      <c r="E12" s="261"/>
      <c r="F12" s="5">
        <v>0.73</v>
      </c>
      <c r="G12" s="5">
        <v>0.73</v>
      </c>
      <c r="H12" s="5">
        <v>0.73</v>
      </c>
      <c r="I12" s="5">
        <v>0.73</v>
      </c>
      <c r="J12" s="5">
        <v>0.73</v>
      </c>
      <c r="K12" s="5">
        <v>0.73</v>
      </c>
      <c r="L12" s="5">
        <v>0.73</v>
      </c>
      <c r="M12" s="5">
        <v>0.73</v>
      </c>
      <c r="N12" s="5">
        <v>0.73</v>
      </c>
      <c r="O12" s="5">
        <v>0.73</v>
      </c>
      <c r="P12" s="5">
        <v>0.73</v>
      </c>
      <c r="Q12" s="5">
        <v>0</v>
      </c>
      <c r="R12" s="5">
        <v>0</v>
      </c>
      <c r="S12" s="5">
        <v>0</v>
      </c>
      <c r="T12" s="5">
        <v>0.73</v>
      </c>
      <c r="U12" s="4" t="s">
        <v>18</v>
      </c>
      <c r="V12" s="34">
        <v>0.73</v>
      </c>
      <c r="W12" s="5">
        <v>0.73</v>
      </c>
      <c r="X12" s="5">
        <v>0.73</v>
      </c>
      <c r="Y12" s="5">
        <v>0.73</v>
      </c>
      <c r="Z12" s="5">
        <v>0.73</v>
      </c>
      <c r="AA12" s="5">
        <v>0.73</v>
      </c>
      <c r="AB12" s="5">
        <v>0.73</v>
      </c>
      <c r="AC12" s="5">
        <v>0.73</v>
      </c>
      <c r="AD12" s="5">
        <v>0.73</v>
      </c>
      <c r="AE12" s="5">
        <v>0.73</v>
      </c>
      <c r="AF12" s="5">
        <v>0</v>
      </c>
      <c r="AG12" s="5">
        <v>0</v>
      </c>
      <c r="AH12" s="5">
        <v>0</v>
      </c>
      <c r="AI12" s="261" t="s">
        <v>23</v>
      </c>
      <c r="AJ12" s="261"/>
      <c r="AK12" s="261"/>
      <c r="AL12" s="261"/>
      <c r="AM12" s="5">
        <v>0.73</v>
      </c>
      <c r="AN12" s="5">
        <v>0.73</v>
      </c>
      <c r="AO12" s="5">
        <v>0.73</v>
      </c>
      <c r="AP12" s="5">
        <v>0.73</v>
      </c>
      <c r="AQ12" s="5">
        <v>0.73</v>
      </c>
      <c r="AR12" s="5">
        <v>0.73</v>
      </c>
      <c r="AS12" s="5">
        <v>0.73</v>
      </c>
      <c r="AT12" s="4" t="s">
        <v>18</v>
      </c>
      <c r="AU12" s="5">
        <v>0.73</v>
      </c>
      <c r="AV12" s="5">
        <v>0.73</v>
      </c>
      <c r="AW12" s="5">
        <v>0.73</v>
      </c>
      <c r="AX12" s="5">
        <v>0.73</v>
      </c>
      <c r="AY12" s="5">
        <v>0.73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0.73</v>
      </c>
      <c r="BF12" s="5">
        <v>0.73</v>
      </c>
      <c r="BG12" s="5">
        <v>0.73</v>
      </c>
      <c r="BH12" s="5">
        <v>0.73</v>
      </c>
      <c r="BI12" s="5">
        <v>0.73</v>
      </c>
      <c r="BJ12" s="5">
        <v>0.73</v>
      </c>
      <c r="BK12" s="4" t="s">
        <v>18</v>
      </c>
      <c r="BL12" s="5">
        <v>0.73</v>
      </c>
      <c r="BM12" s="5">
        <v>0.73</v>
      </c>
      <c r="BN12" s="5">
        <v>0.73</v>
      </c>
      <c r="BO12" s="5">
        <v>0.73</v>
      </c>
      <c r="BP12" s="5">
        <v>0.73</v>
      </c>
      <c r="BQ12" s="5">
        <v>0.73</v>
      </c>
      <c r="BR12" s="5">
        <v>0.73</v>
      </c>
      <c r="BS12" s="5">
        <v>0.73</v>
      </c>
      <c r="BT12" s="5">
        <v>0.73</v>
      </c>
      <c r="BU12" s="5">
        <v>0.73</v>
      </c>
      <c r="BV12" s="5">
        <v>0.73</v>
      </c>
      <c r="BW12" s="5">
        <v>0.73</v>
      </c>
      <c r="BX12" s="5">
        <v>0.73</v>
      </c>
      <c r="BY12" s="5">
        <v>0.73</v>
      </c>
      <c r="BZ12" s="5">
        <v>0.73</v>
      </c>
      <c r="CA12" s="4" t="s">
        <v>18</v>
      </c>
      <c r="CB12" s="5">
        <v>0.73</v>
      </c>
      <c r="CC12" s="5">
        <v>0.73</v>
      </c>
      <c r="CD12" s="5">
        <v>0.73</v>
      </c>
      <c r="CE12" s="5">
        <v>0.73</v>
      </c>
      <c r="CF12" s="5">
        <v>0.73</v>
      </c>
      <c r="CG12" s="5">
        <v>0.73</v>
      </c>
      <c r="CH12" s="5">
        <v>0.73</v>
      </c>
      <c r="CI12" s="5">
        <v>0</v>
      </c>
      <c r="CJ12" s="5">
        <v>0</v>
      </c>
      <c r="CK12" s="5">
        <v>0</v>
      </c>
      <c r="CL12" s="5">
        <v>0.73</v>
      </c>
      <c r="CM12" s="5">
        <v>0.73</v>
      </c>
      <c r="CN12" s="5">
        <v>0.73</v>
      </c>
      <c r="CO12" s="5">
        <v>0.73</v>
      </c>
      <c r="CP12" s="5">
        <v>0.73</v>
      </c>
      <c r="CQ12" s="4" t="s">
        <v>18</v>
      </c>
      <c r="CR12" s="5">
        <v>0.73</v>
      </c>
      <c r="CS12" s="5">
        <v>0.73</v>
      </c>
      <c r="CT12" s="5">
        <v>0.73</v>
      </c>
      <c r="CU12" s="5">
        <v>0.73</v>
      </c>
      <c r="CV12" s="5">
        <v>0.73</v>
      </c>
      <c r="CW12" s="5">
        <v>0.73</v>
      </c>
      <c r="CX12" s="5">
        <v>0.73</v>
      </c>
      <c r="CY12" s="5">
        <v>0.73</v>
      </c>
      <c r="CZ12" s="5">
        <v>0.73</v>
      </c>
      <c r="DA12" s="5">
        <v>0.73</v>
      </c>
      <c r="DB12" s="5">
        <v>0.73</v>
      </c>
      <c r="DC12" s="5">
        <v>0.73</v>
      </c>
      <c r="DD12" s="5">
        <v>0.73</v>
      </c>
      <c r="DE12" s="5">
        <v>0.73</v>
      </c>
      <c r="DF12" s="5">
        <v>0.73</v>
      </c>
      <c r="DG12" s="5">
        <v>0.73</v>
      </c>
      <c r="DH12" s="5">
        <v>0.73</v>
      </c>
      <c r="DI12" s="5">
        <v>0.73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4" t="s">
        <v>18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0.73</v>
      </c>
      <c r="EF12" s="5">
        <v>0.73</v>
      </c>
      <c r="EG12" s="5">
        <v>0</v>
      </c>
      <c r="EH12" s="5">
        <v>0</v>
      </c>
      <c r="EI12" s="5">
        <v>0</v>
      </c>
      <c r="EJ12" s="5">
        <v>0.73</v>
      </c>
      <c r="EK12" s="5">
        <v>0.73</v>
      </c>
      <c r="EL12" s="5">
        <v>0.73</v>
      </c>
      <c r="EM12" s="5">
        <v>0.73</v>
      </c>
      <c r="EN12" s="4" t="s">
        <v>18</v>
      </c>
      <c r="EO12" s="5">
        <v>0.73</v>
      </c>
      <c r="EP12" s="5">
        <v>0.73</v>
      </c>
      <c r="EQ12" s="5">
        <v>0.73</v>
      </c>
      <c r="ER12" s="5">
        <v>0.73</v>
      </c>
      <c r="ES12" s="5">
        <v>0.73</v>
      </c>
      <c r="ET12" s="5">
        <v>0.73</v>
      </c>
      <c r="EU12" s="5">
        <v>0.73</v>
      </c>
      <c r="EV12" s="5">
        <v>0.73</v>
      </c>
      <c r="EW12" s="5">
        <v>0</v>
      </c>
      <c r="EX12" s="5">
        <v>0</v>
      </c>
      <c r="EY12" s="5">
        <v>0.73</v>
      </c>
      <c r="EZ12" s="5">
        <v>0</v>
      </c>
      <c r="FA12" s="5">
        <v>0</v>
      </c>
      <c r="FB12" s="5">
        <v>0</v>
      </c>
      <c r="FC12" s="5">
        <v>0</v>
      </c>
      <c r="FD12" s="5">
        <v>0.73</v>
      </c>
      <c r="FE12" s="4" t="s">
        <v>18</v>
      </c>
      <c r="FF12" s="5">
        <v>0.73</v>
      </c>
      <c r="FG12" s="5">
        <v>0.73</v>
      </c>
      <c r="FH12" s="5">
        <v>0.73</v>
      </c>
      <c r="FI12" s="5">
        <v>0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0</v>
      </c>
      <c r="FZ12" s="5">
        <v>0</v>
      </c>
      <c r="GA12" s="5">
        <v>0</v>
      </c>
      <c r="GB12" s="5">
        <v>0</v>
      </c>
      <c r="GC12" s="5">
        <v>0</v>
      </c>
      <c r="GD12" s="5">
        <v>0</v>
      </c>
    </row>
    <row r="13" spans="1:186" ht="12.75" customHeight="1">
      <c r="A13" s="4" t="s">
        <v>24</v>
      </c>
      <c r="B13" s="261" t="s">
        <v>25</v>
      </c>
      <c r="C13" s="261"/>
      <c r="D13" s="261"/>
      <c r="E13" s="261"/>
      <c r="F13" s="6">
        <v>0.63</v>
      </c>
      <c r="G13" s="6">
        <v>0.63</v>
      </c>
      <c r="H13" s="6">
        <v>0.63</v>
      </c>
      <c r="I13" s="6">
        <v>0.63</v>
      </c>
      <c r="J13" s="6">
        <v>0.63</v>
      </c>
      <c r="K13" s="6">
        <v>0.63</v>
      </c>
      <c r="L13" s="6">
        <v>0.63</v>
      </c>
      <c r="M13" s="6">
        <v>0.63</v>
      </c>
      <c r="N13" s="6">
        <v>0.63</v>
      </c>
      <c r="O13" s="6">
        <v>0.63</v>
      </c>
      <c r="P13" s="6">
        <v>0.63</v>
      </c>
      <c r="Q13" s="6">
        <v>0.63</v>
      </c>
      <c r="R13" s="6">
        <v>0.63</v>
      </c>
      <c r="S13" s="6">
        <v>0.63</v>
      </c>
      <c r="T13" s="6">
        <v>0.63</v>
      </c>
      <c r="U13" s="4" t="s">
        <v>24</v>
      </c>
      <c r="V13" s="35">
        <v>0.63</v>
      </c>
      <c r="W13" s="6">
        <v>0.63</v>
      </c>
      <c r="X13" s="6">
        <v>0.63</v>
      </c>
      <c r="Y13" s="6">
        <v>0.63</v>
      </c>
      <c r="Z13" s="6">
        <v>0.63</v>
      </c>
      <c r="AA13" s="6">
        <v>0.63</v>
      </c>
      <c r="AB13" s="6">
        <v>0.63</v>
      </c>
      <c r="AC13" s="6">
        <v>0.63</v>
      </c>
      <c r="AD13" s="6">
        <v>0.63</v>
      </c>
      <c r="AE13" s="6">
        <v>0.63</v>
      </c>
      <c r="AF13" s="6">
        <v>0.63</v>
      </c>
      <c r="AG13" s="6">
        <v>0.63</v>
      </c>
      <c r="AH13" s="6">
        <v>0.63</v>
      </c>
      <c r="AI13" s="261" t="s">
        <v>25</v>
      </c>
      <c r="AJ13" s="261"/>
      <c r="AK13" s="261"/>
      <c r="AL13" s="261"/>
      <c r="AM13" s="6">
        <v>0.63</v>
      </c>
      <c r="AN13" s="6">
        <v>0.63</v>
      </c>
      <c r="AO13" s="6">
        <v>0.63</v>
      </c>
      <c r="AP13" s="6">
        <v>0.63</v>
      </c>
      <c r="AQ13" s="6">
        <v>0.63</v>
      </c>
      <c r="AR13" s="6">
        <v>0.63</v>
      </c>
      <c r="AS13" s="6">
        <v>0.63</v>
      </c>
      <c r="AT13" s="4" t="s">
        <v>24</v>
      </c>
      <c r="AU13" s="6">
        <v>0.63</v>
      </c>
      <c r="AV13" s="6">
        <v>0.63</v>
      </c>
      <c r="AW13" s="6">
        <v>0.63</v>
      </c>
      <c r="AX13" s="6">
        <v>0.63</v>
      </c>
      <c r="AY13" s="6">
        <v>0.63</v>
      </c>
      <c r="AZ13" s="6">
        <v>0.63</v>
      </c>
      <c r="BA13" s="6">
        <v>0.63</v>
      </c>
      <c r="BB13" s="6">
        <v>0.63</v>
      </c>
      <c r="BC13" s="6">
        <v>0.63</v>
      </c>
      <c r="BD13" s="6">
        <v>0.63</v>
      </c>
      <c r="BE13" s="6">
        <v>0.63</v>
      </c>
      <c r="BF13" s="6">
        <v>0.63</v>
      </c>
      <c r="BG13" s="6">
        <v>0.63</v>
      </c>
      <c r="BH13" s="6">
        <v>0.63</v>
      </c>
      <c r="BI13" s="6">
        <v>0.63</v>
      </c>
      <c r="BJ13" s="6">
        <v>0.63</v>
      </c>
      <c r="BK13" s="4" t="s">
        <v>24</v>
      </c>
      <c r="BL13" s="6">
        <v>0.63</v>
      </c>
      <c r="BM13" s="6">
        <v>0.63</v>
      </c>
      <c r="BN13" s="6">
        <v>0.63</v>
      </c>
      <c r="BO13" s="6">
        <v>0.63</v>
      </c>
      <c r="BP13" s="6">
        <v>0.63</v>
      </c>
      <c r="BQ13" s="6">
        <v>0.63</v>
      </c>
      <c r="BR13" s="6">
        <v>0.63</v>
      </c>
      <c r="BS13" s="6">
        <v>0.63</v>
      </c>
      <c r="BT13" s="6">
        <v>0.63</v>
      </c>
      <c r="BU13" s="6">
        <v>0.63</v>
      </c>
      <c r="BV13" s="6">
        <v>0.63</v>
      </c>
      <c r="BW13" s="6">
        <v>0.63</v>
      </c>
      <c r="BX13" s="6">
        <v>0.63</v>
      </c>
      <c r="BY13" s="6">
        <v>0.63</v>
      </c>
      <c r="BZ13" s="6">
        <v>0.63</v>
      </c>
      <c r="CA13" s="4" t="s">
        <v>24</v>
      </c>
      <c r="CB13" s="6">
        <v>0.63</v>
      </c>
      <c r="CC13" s="6">
        <v>0.63</v>
      </c>
      <c r="CD13" s="6">
        <v>0.63</v>
      </c>
      <c r="CE13" s="6">
        <v>0.63</v>
      </c>
      <c r="CF13" s="6">
        <v>0.63</v>
      </c>
      <c r="CG13" s="6">
        <v>0.63</v>
      </c>
      <c r="CH13" s="6">
        <v>0.63</v>
      </c>
      <c r="CI13" s="6">
        <v>0.63</v>
      </c>
      <c r="CJ13" s="6">
        <v>0.63</v>
      </c>
      <c r="CK13" s="6">
        <v>0.63</v>
      </c>
      <c r="CL13" s="6">
        <v>0.63</v>
      </c>
      <c r="CM13" s="6">
        <v>0.63</v>
      </c>
      <c r="CN13" s="6">
        <v>0.63</v>
      </c>
      <c r="CO13" s="6">
        <v>0.63</v>
      </c>
      <c r="CP13" s="6">
        <v>0.63</v>
      </c>
      <c r="CQ13" s="4" t="s">
        <v>24</v>
      </c>
      <c r="CR13" s="6">
        <v>0.63</v>
      </c>
      <c r="CS13" s="6">
        <v>0.63</v>
      </c>
      <c r="CT13" s="6">
        <v>0.63</v>
      </c>
      <c r="CU13" s="6">
        <v>0.63</v>
      </c>
      <c r="CV13" s="6">
        <v>0.63</v>
      </c>
      <c r="CW13" s="6">
        <v>0.63</v>
      </c>
      <c r="CX13" s="6">
        <v>0.63</v>
      </c>
      <c r="CY13" s="6">
        <v>0.63</v>
      </c>
      <c r="CZ13" s="6">
        <v>0.63</v>
      </c>
      <c r="DA13" s="6">
        <v>0.63</v>
      </c>
      <c r="DB13" s="6">
        <v>0.63</v>
      </c>
      <c r="DC13" s="6">
        <v>0.63</v>
      </c>
      <c r="DD13" s="6">
        <v>0.63</v>
      </c>
      <c r="DE13" s="6">
        <v>0.63</v>
      </c>
      <c r="DF13" s="6">
        <v>0.63</v>
      </c>
      <c r="DG13" s="6">
        <v>0.63</v>
      </c>
      <c r="DH13" s="6">
        <v>0.63</v>
      </c>
      <c r="DI13" s="6">
        <v>0.63</v>
      </c>
      <c r="DJ13" s="6">
        <v>0.63</v>
      </c>
      <c r="DK13" s="6">
        <v>0.63</v>
      </c>
      <c r="DL13" s="6">
        <v>0.63</v>
      </c>
      <c r="DM13" s="6">
        <v>0.63</v>
      </c>
      <c r="DN13" s="6">
        <v>0.63</v>
      </c>
      <c r="DO13" s="6">
        <v>0.63</v>
      </c>
      <c r="DP13" s="6">
        <v>0.63</v>
      </c>
      <c r="DQ13" s="6">
        <v>0.63</v>
      </c>
      <c r="DR13" s="6">
        <v>0.63</v>
      </c>
      <c r="DS13" s="6">
        <v>0.63</v>
      </c>
      <c r="DT13" s="6">
        <v>0.63</v>
      </c>
      <c r="DU13" s="6">
        <v>0.63</v>
      </c>
      <c r="DV13" s="6">
        <v>0.63</v>
      </c>
      <c r="DW13" s="6">
        <v>0.63</v>
      </c>
      <c r="DX13" s="6">
        <v>0.63</v>
      </c>
      <c r="DY13" s="4" t="s">
        <v>24</v>
      </c>
      <c r="DZ13" s="6">
        <v>0.63</v>
      </c>
      <c r="EA13" s="6">
        <v>0.63</v>
      </c>
      <c r="EB13" s="6">
        <v>0.63</v>
      </c>
      <c r="EC13" s="6">
        <v>0.63</v>
      </c>
      <c r="ED13" s="6">
        <v>0.63</v>
      </c>
      <c r="EE13" s="6">
        <v>0.63</v>
      </c>
      <c r="EF13" s="6">
        <v>0.63</v>
      </c>
      <c r="EG13" s="6">
        <v>0.63</v>
      </c>
      <c r="EH13" s="6">
        <v>0.63</v>
      </c>
      <c r="EI13" s="6">
        <v>0.63</v>
      </c>
      <c r="EJ13" s="6">
        <v>0.63</v>
      </c>
      <c r="EK13" s="6">
        <v>0.63</v>
      </c>
      <c r="EL13" s="6">
        <v>0.63</v>
      </c>
      <c r="EM13" s="6">
        <v>0.63</v>
      </c>
      <c r="EN13" s="4" t="s">
        <v>24</v>
      </c>
      <c r="EO13" s="6">
        <v>0.63</v>
      </c>
      <c r="EP13" s="6">
        <v>0.63</v>
      </c>
      <c r="EQ13" s="6">
        <v>0.63</v>
      </c>
      <c r="ER13" s="6">
        <v>0.63</v>
      </c>
      <c r="ES13" s="6">
        <v>0.63</v>
      </c>
      <c r="ET13" s="6">
        <v>0.63</v>
      </c>
      <c r="EU13" s="6">
        <v>0.63</v>
      </c>
      <c r="EV13" s="6">
        <v>0.63</v>
      </c>
      <c r="EW13" s="6">
        <v>0.63</v>
      </c>
      <c r="EX13" s="6">
        <v>0.63</v>
      </c>
      <c r="EY13" s="6">
        <v>0.63</v>
      </c>
      <c r="EZ13" s="6">
        <v>0.63</v>
      </c>
      <c r="FA13" s="6">
        <v>0.63</v>
      </c>
      <c r="FB13" s="6">
        <v>0.63</v>
      </c>
      <c r="FC13" s="6">
        <v>0.63</v>
      </c>
      <c r="FD13" s="6">
        <v>0.63</v>
      </c>
      <c r="FE13" s="4" t="s">
        <v>24</v>
      </c>
      <c r="FF13" s="6">
        <v>0.63</v>
      </c>
      <c r="FG13" s="6">
        <v>0.63</v>
      </c>
      <c r="FH13" s="6">
        <v>0.63</v>
      </c>
      <c r="FI13" s="6">
        <v>0.63</v>
      </c>
      <c r="FJ13" s="6">
        <v>0.63</v>
      </c>
      <c r="FK13" s="6">
        <v>0.63</v>
      </c>
      <c r="FL13" s="6">
        <v>0.63</v>
      </c>
      <c r="FM13" s="6">
        <v>0.63</v>
      </c>
      <c r="FN13" s="6">
        <v>0.61</v>
      </c>
      <c r="FO13" s="6">
        <v>0.63</v>
      </c>
      <c r="FP13" s="6">
        <v>0.63</v>
      </c>
      <c r="FQ13" s="6">
        <v>0.63</v>
      </c>
      <c r="FR13" s="6">
        <v>0.63</v>
      </c>
      <c r="FS13" s="6">
        <v>0.63</v>
      </c>
      <c r="FT13" s="6">
        <v>0.63</v>
      </c>
      <c r="FU13" s="6">
        <v>0.63</v>
      </c>
      <c r="FV13" s="6">
        <v>0.63</v>
      </c>
      <c r="FW13" s="6">
        <v>0.63</v>
      </c>
      <c r="FX13" s="6">
        <v>0.63</v>
      </c>
      <c r="FY13" s="6">
        <v>0.63</v>
      </c>
      <c r="FZ13" s="6">
        <v>0.63</v>
      </c>
      <c r="GA13" s="6">
        <v>0.63</v>
      </c>
      <c r="GB13" s="6">
        <v>0.63</v>
      </c>
      <c r="GC13" s="6">
        <v>0.63</v>
      </c>
      <c r="GD13" s="6">
        <v>0.63</v>
      </c>
    </row>
    <row r="14" spans="1:186" ht="12.75" customHeight="1">
      <c r="A14" s="4" t="s">
        <v>19</v>
      </c>
      <c r="B14" s="260" t="s">
        <v>6</v>
      </c>
      <c r="C14" s="260"/>
      <c r="D14" s="260"/>
      <c r="E14" s="260"/>
      <c r="F14" s="5">
        <v>0.58</v>
      </c>
      <c r="G14" s="5">
        <v>0.58</v>
      </c>
      <c r="H14" s="5">
        <v>0.58</v>
      </c>
      <c r="I14" s="5">
        <v>0.58</v>
      </c>
      <c r="J14" s="5">
        <v>0.58</v>
      </c>
      <c r="K14" s="5">
        <v>0.58</v>
      </c>
      <c r="L14" s="5">
        <v>0.58</v>
      </c>
      <c r="M14" s="5">
        <v>0.58</v>
      </c>
      <c r="N14" s="5">
        <v>0.58</v>
      </c>
      <c r="O14" s="5">
        <v>0.58</v>
      </c>
      <c r="P14" s="5">
        <v>0.58</v>
      </c>
      <c r="Q14" s="5">
        <v>0.58</v>
      </c>
      <c r="R14" s="5">
        <v>0.58</v>
      </c>
      <c r="S14" s="5">
        <v>0</v>
      </c>
      <c r="T14" s="5">
        <v>0.58</v>
      </c>
      <c r="U14" s="4" t="s">
        <v>19</v>
      </c>
      <c r="V14" s="34">
        <v>0.58</v>
      </c>
      <c r="W14" s="5">
        <v>0.58</v>
      </c>
      <c r="X14" s="5">
        <v>0.58</v>
      </c>
      <c r="Y14" s="5">
        <v>0.58</v>
      </c>
      <c r="Z14" s="5">
        <v>0.58</v>
      </c>
      <c r="AA14" s="5">
        <v>0.58</v>
      </c>
      <c r="AB14" s="5">
        <v>0.58</v>
      </c>
      <c r="AC14" s="5">
        <v>0.58</v>
      </c>
      <c r="AD14" s="5">
        <v>0.58</v>
      </c>
      <c r="AE14" s="5">
        <v>0.58</v>
      </c>
      <c r="AF14" s="5">
        <v>0.58</v>
      </c>
      <c r="AG14" s="5">
        <v>0.58</v>
      </c>
      <c r="AH14" s="5">
        <v>0.58</v>
      </c>
      <c r="AI14" s="260" t="s">
        <v>6</v>
      </c>
      <c r="AJ14" s="260"/>
      <c r="AK14" s="260"/>
      <c r="AL14" s="260"/>
      <c r="AM14" s="5">
        <v>0.58</v>
      </c>
      <c r="AN14" s="5">
        <v>0.58</v>
      </c>
      <c r="AO14" s="5">
        <v>0.58</v>
      </c>
      <c r="AP14" s="5">
        <v>0.58</v>
      </c>
      <c r="AQ14" s="5">
        <v>0.58</v>
      </c>
      <c r="AR14" s="5">
        <v>0.58</v>
      </c>
      <c r="AS14" s="5">
        <v>0.58</v>
      </c>
      <c r="AT14" s="4" t="s">
        <v>19</v>
      </c>
      <c r="AU14" s="5">
        <v>0</v>
      </c>
      <c r="AV14" s="5">
        <v>0.58</v>
      </c>
      <c r="AW14" s="5">
        <v>0.58</v>
      </c>
      <c r="AX14" s="5">
        <v>0</v>
      </c>
      <c r="AY14" s="5">
        <v>0.58</v>
      </c>
      <c r="AZ14" s="5">
        <v>0.58</v>
      </c>
      <c r="BA14" s="5">
        <v>0.58</v>
      </c>
      <c r="BB14" s="5">
        <v>0.58</v>
      </c>
      <c r="BC14" s="5">
        <v>0.58</v>
      </c>
      <c r="BD14" s="5">
        <v>0.58</v>
      </c>
      <c r="BE14" s="5">
        <v>0.58</v>
      </c>
      <c r="BF14" s="5">
        <v>0.58</v>
      </c>
      <c r="BG14" s="5">
        <v>0.58</v>
      </c>
      <c r="BH14" s="5">
        <v>0.58</v>
      </c>
      <c r="BI14" s="5">
        <v>0.58</v>
      </c>
      <c r="BJ14" s="5">
        <v>0.58</v>
      </c>
      <c r="BK14" s="4" t="s">
        <v>19</v>
      </c>
      <c r="BL14" s="5">
        <v>0.58</v>
      </c>
      <c r="BM14" s="5">
        <v>0.58</v>
      </c>
      <c r="BN14" s="5">
        <v>0.58</v>
      </c>
      <c r="BO14" s="5">
        <v>0.58</v>
      </c>
      <c r="BP14" s="5">
        <v>0.58</v>
      </c>
      <c r="BQ14" s="5">
        <v>0.58</v>
      </c>
      <c r="BR14" s="5">
        <v>0.58</v>
      </c>
      <c r="BS14" s="5">
        <v>0.58</v>
      </c>
      <c r="BT14" s="5">
        <v>0.58</v>
      </c>
      <c r="BU14" s="5">
        <v>0.58</v>
      </c>
      <c r="BV14" s="5">
        <v>0.58</v>
      </c>
      <c r="BW14" s="5">
        <v>0.58</v>
      </c>
      <c r="BX14" s="5">
        <v>0.58</v>
      </c>
      <c r="BY14" s="5">
        <v>0.58</v>
      </c>
      <c r="BZ14" s="5">
        <v>0.58</v>
      </c>
      <c r="CA14" s="4" t="s">
        <v>19</v>
      </c>
      <c r="CB14" s="5">
        <v>0.58</v>
      </c>
      <c r="CC14" s="5">
        <v>0.58</v>
      </c>
      <c r="CD14" s="5">
        <v>0.58</v>
      </c>
      <c r="CE14" s="5">
        <v>0.58</v>
      </c>
      <c r="CF14" s="5">
        <v>0.58</v>
      </c>
      <c r="CG14" s="5">
        <v>0.58</v>
      </c>
      <c r="CH14" s="5">
        <v>0.58</v>
      </c>
      <c r="CI14" s="5">
        <v>0.58</v>
      </c>
      <c r="CJ14" s="5">
        <v>0.58</v>
      </c>
      <c r="CK14" s="5">
        <v>0.58</v>
      </c>
      <c r="CL14" s="5">
        <v>0.58</v>
      </c>
      <c r="CM14" s="5">
        <v>0.58</v>
      </c>
      <c r="CN14" s="5">
        <v>0.58</v>
      </c>
      <c r="CO14" s="5">
        <v>0.58</v>
      </c>
      <c r="CP14" s="5">
        <v>0.58</v>
      </c>
      <c r="CQ14" s="4" t="s">
        <v>19</v>
      </c>
      <c r="CR14" s="5">
        <v>0.58</v>
      </c>
      <c r="CS14" s="5">
        <v>0.58</v>
      </c>
      <c r="CT14" s="5">
        <v>0.58</v>
      </c>
      <c r="CU14" s="5">
        <v>0.58</v>
      </c>
      <c r="CV14" s="5">
        <v>0.58</v>
      </c>
      <c r="CW14" s="5">
        <v>0.58</v>
      </c>
      <c r="CX14" s="5">
        <v>0.58</v>
      </c>
      <c r="CY14" s="5">
        <v>0.58</v>
      </c>
      <c r="CZ14" s="5">
        <v>0.58</v>
      </c>
      <c r="DA14" s="5">
        <v>0.58</v>
      </c>
      <c r="DB14" s="5">
        <v>0.58</v>
      </c>
      <c r="DC14" s="5">
        <v>0.58</v>
      </c>
      <c r="DD14" s="5">
        <v>0.58</v>
      </c>
      <c r="DE14" s="5">
        <v>0.58</v>
      </c>
      <c r="DF14" s="5">
        <v>0.58</v>
      </c>
      <c r="DG14" s="5">
        <v>0.58</v>
      </c>
      <c r="DH14" s="5">
        <v>0.58</v>
      </c>
      <c r="DI14" s="5">
        <v>0.58</v>
      </c>
      <c r="DJ14" s="5">
        <v>0.58</v>
      </c>
      <c r="DK14" s="5">
        <v>0.58</v>
      </c>
      <c r="DL14" s="5">
        <v>0.58</v>
      </c>
      <c r="DM14" s="5">
        <v>0.58</v>
      </c>
      <c r="DN14" s="5">
        <v>0.58</v>
      </c>
      <c r="DO14" s="5">
        <v>0.58</v>
      </c>
      <c r="DP14" s="5">
        <v>0.58</v>
      </c>
      <c r="DQ14" s="5">
        <v>0</v>
      </c>
      <c r="DR14" s="5">
        <v>0.58</v>
      </c>
      <c r="DS14" s="5">
        <v>0</v>
      </c>
      <c r="DT14" s="5">
        <v>0</v>
      </c>
      <c r="DU14" s="5">
        <v>0.58</v>
      </c>
      <c r="DV14" s="5">
        <v>0.58</v>
      </c>
      <c r="DW14" s="5">
        <v>0.58</v>
      </c>
      <c r="DX14" s="5">
        <v>0.58</v>
      </c>
      <c r="DY14" s="4" t="s">
        <v>19</v>
      </c>
      <c r="DZ14" s="5">
        <v>0.58</v>
      </c>
      <c r="EA14" s="5">
        <v>0.58</v>
      </c>
      <c r="EB14" s="5">
        <v>0.58</v>
      </c>
      <c r="EC14" s="5">
        <v>0.58</v>
      </c>
      <c r="ED14" s="5">
        <v>0.58</v>
      </c>
      <c r="EE14" s="5">
        <v>0.58</v>
      </c>
      <c r="EF14" s="5">
        <v>0.58</v>
      </c>
      <c r="EG14" s="5">
        <v>0</v>
      </c>
      <c r="EH14" s="5">
        <v>0.58</v>
      </c>
      <c r="EI14" s="5">
        <v>0</v>
      </c>
      <c r="EJ14" s="5">
        <v>0.58</v>
      </c>
      <c r="EK14" s="5">
        <v>0.58</v>
      </c>
      <c r="EL14" s="5">
        <v>0.58</v>
      </c>
      <c r="EM14" s="5">
        <v>0.58</v>
      </c>
      <c r="EN14" s="4" t="s">
        <v>19</v>
      </c>
      <c r="EO14" s="5">
        <v>0.58</v>
      </c>
      <c r="EP14" s="5">
        <v>0.58</v>
      </c>
      <c r="EQ14" s="5">
        <v>0.58</v>
      </c>
      <c r="ER14" s="5">
        <v>0.58</v>
      </c>
      <c r="ES14" s="5">
        <v>0.58</v>
      </c>
      <c r="ET14" s="5">
        <v>0.58</v>
      </c>
      <c r="EU14" s="5">
        <v>0.58</v>
      </c>
      <c r="EV14" s="5">
        <v>0.58</v>
      </c>
      <c r="EW14" s="5">
        <v>0</v>
      </c>
      <c r="EX14" s="5">
        <v>0</v>
      </c>
      <c r="EY14" s="5">
        <v>0</v>
      </c>
      <c r="EZ14" s="5">
        <v>0.58</v>
      </c>
      <c r="FA14" s="5">
        <v>0.58</v>
      </c>
      <c r="FB14" s="5">
        <v>0.58</v>
      </c>
      <c r="FC14" s="5">
        <v>0.58</v>
      </c>
      <c r="FD14" s="5">
        <v>0.58</v>
      </c>
      <c r="FE14" s="4" t="s">
        <v>19</v>
      </c>
      <c r="FF14" s="5">
        <v>0</v>
      </c>
      <c r="FG14" s="5">
        <v>0.58</v>
      </c>
      <c r="FH14" s="5">
        <v>0.58</v>
      </c>
      <c r="FI14" s="5">
        <v>0</v>
      </c>
      <c r="FJ14" s="5">
        <v>0</v>
      </c>
      <c r="FK14" s="5">
        <v>0.58</v>
      </c>
      <c r="FL14" s="5">
        <v>0.58</v>
      </c>
      <c r="FM14" s="5">
        <v>0.58</v>
      </c>
      <c r="FN14" s="5">
        <v>0</v>
      </c>
      <c r="FO14" s="5">
        <v>0.58</v>
      </c>
      <c r="FP14" s="5">
        <v>0.58</v>
      </c>
      <c r="FQ14" s="5">
        <v>0.58</v>
      </c>
      <c r="FR14" s="5">
        <v>0.58</v>
      </c>
      <c r="FS14" s="5">
        <v>0.58</v>
      </c>
      <c r="FT14" s="5">
        <v>0.58</v>
      </c>
      <c r="FU14" s="5">
        <v>0.58</v>
      </c>
      <c r="FV14" s="5">
        <v>0.58</v>
      </c>
      <c r="FW14" s="5">
        <v>0.58</v>
      </c>
      <c r="FX14" s="5">
        <v>0.58</v>
      </c>
      <c r="FY14" s="5">
        <v>0.58</v>
      </c>
      <c r="FZ14" s="5">
        <v>0.58</v>
      </c>
      <c r="GA14" s="5">
        <v>0.58</v>
      </c>
      <c r="GB14" s="5">
        <v>0.58</v>
      </c>
      <c r="GC14" s="5">
        <v>0.58</v>
      </c>
      <c r="GD14" s="5">
        <v>0.58</v>
      </c>
    </row>
    <row r="15" spans="1:186" ht="12.75" customHeight="1">
      <c r="A15" s="3">
        <v>2</v>
      </c>
      <c r="B15" s="252" t="s">
        <v>7</v>
      </c>
      <c r="C15" s="252"/>
      <c r="D15" s="252"/>
      <c r="E15" s="252"/>
      <c r="F15" s="8">
        <v>0.8</v>
      </c>
      <c r="G15" s="8">
        <v>0.8</v>
      </c>
      <c r="H15" s="8">
        <v>0.8</v>
      </c>
      <c r="I15" s="8">
        <v>0.8</v>
      </c>
      <c r="J15" s="8">
        <v>0.8</v>
      </c>
      <c r="K15" s="8">
        <v>0.8</v>
      </c>
      <c r="L15" s="8">
        <v>0.8</v>
      </c>
      <c r="M15" s="8">
        <v>0.8</v>
      </c>
      <c r="N15" s="8">
        <v>0.8</v>
      </c>
      <c r="O15" s="8">
        <v>0.8</v>
      </c>
      <c r="P15" s="8">
        <v>0.8</v>
      </c>
      <c r="Q15" s="8">
        <v>0.8</v>
      </c>
      <c r="R15" s="8">
        <v>0.8</v>
      </c>
      <c r="S15" s="8">
        <v>0.5</v>
      </c>
      <c r="T15" s="8">
        <v>0.8</v>
      </c>
      <c r="U15" s="3">
        <v>2</v>
      </c>
      <c r="V15" s="15">
        <v>0.8</v>
      </c>
      <c r="W15" s="8">
        <v>0.8</v>
      </c>
      <c r="X15" s="8">
        <v>0.8</v>
      </c>
      <c r="Y15" s="8">
        <v>0.8</v>
      </c>
      <c r="Z15" s="8">
        <v>0.8</v>
      </c>
      <c r="AA15" s="8">
        <v>0.8</v>
      </c>
      <c r="AB15" s="8">
        <v>0.8</v>
      </c>
      <c r="AC15" s="8">
        <v>0.8</v>
      </c>
      <c r="AD15" s="8">
        <v>0.8</v>
      </c>
      <c r="AE15" s="8">
        <v>0.8</v>
      </c>
      <c r="AF15" s="8">
        <v>0.8</v>
      </c>
      <c r="AG15" s="8">
        <v>0.8</v>
      </c>
      <c r="AH15" s="8">
        <v>0.8</v>
      </c>
      <c r="AI15" s="252" t="s">
        <v>7</v>
      </c>
      <c r="AJ15" s="252"/>
      <c r="AK15" s="252"/>
      <c r="AL15" s="252"/>
      <c r="AM15" s="8">
        <v>0.8</v>
      </c>
      <c r="AN15" s="8">
        <v>0.8</v>
      </c>
      <c r="AO15" s="8">
        <v>0.8</v>
      </c>
      <c r="AP15" s="8">
        <v>0.8</v>
      </c>
      <c r="AQ15" s="8">
        <v>0.8</v>
      </c>
      <c r="AR15" s="8">
        <v>0.8</v>
      </c>
      <c r="AS15" s="8">
        <v>0.8</v>
      </c>
      <c r="AT15" s="3">
        <v>2</v>
      </c>
      <c r="AU15" s="8">
        <v>0.8</v>
      </c>
      <c r="AV15" s="8">
        <v>0.8</v>
      </c>
      <c r="AW15" s="8">
        <v>0.8</v>
      </c>
      <c r="AX15" s="8">
        <v>0.8</v>
      </c>
      <c r="AY15" s="8">
        <v>0.8</v>
      </c>
      <c r="AZ15" s="8">
        <v>0.69</v>
      </c>
      <c r="BA15" s="8">
        <v>0.69</v>
      </c>
      <c r="BB15" s="8">
        <v>0.8</v>
      </c>
      <c r="BC15" s="8">
        <v>0.69</v>
      </c>
      <c r="BD15" s="8">
        <v>0.8</v>
      </c>
      <c r="BE15" s="8">
        <v>0.8</v>
      </c>
      <c r="BF15" s="8">
        <v>0.8</v>
      </c>
      <c r="BG15" s="8">
        <v>0.8</v>
      </c>
      <c r="BH15" s="8">
        <v>0.8</v>
      </c>
      <c r="BI15" s="8">
        <v>0.8</v>
      </c>
      <c r="BJ15" s="8">
        <v>0.8</v>
      </c>
      <c r="BK15" s="3">
        <v>2</v>
      </c>
      <c r="BL15" s="8">
        <v>0.8</v>
      </c>
      <c r="BM15" s="8">
        <v>0.8</v>
      </c>
      <c r="BN15" s="8">
        <v>0.8</v>
      </c>
      <c r="BO15" s="8">
        <v>0.8</v>
      </c>
      <c r="BP15" s="8">
        <v>0.8</v>
      </c>
      <c r="BQ15" s="8">
        <v>0.8</v>
      </c>
      <c r="BR15" s="8">
        <v>0.8</v>
      </c>
      <c r="BS15" s="8">
        <v>0.8</v>
      </c>
      <c r="BT15" s="8">
        <v>0.8</v>
      </c>
      <c r="BU15" s="8">
        <v>0.8</v>
      </c>
      <c r="BV15" s="8">
        <v>0.8</v>
      </c>
      <c r="BW15" s="8">
        <v>0.8</v>
      </c>
      <c r="BX15" s="8">
        <v>0.8</v>
      </c>
      <c r="BY15" s="8">
        <v>0.8</v>
      </c>
      <c r="BZ15" s="8">
        <v>0.8</v>
      </c>
      <c r="CA15" s="3">
        <v>2</v>
      </c>
      <c r="CB15" s="8">
        <v>0.8</v>
      </c>
      <c r="CC15" s="8">
        <v>0.8</v>
      </c>
      <c r="CD15" s="8">
        <v>0.8</v>
      </c>
      <c r="CE15" s="8">
        <v>0.8</v>
      </c>
      <c r="CF15" s="8">
        <v>0.8</v>
      </c>
      <c r="CG15" s="8">
        <v>0.8</v>
      </c>
      <c r="CH15" s="8">
        <v>0.8</v>
      </c>
      <c r="CI15" s="8">
        <v>0.8</v>
      </c>
      <c r="CJ15" s="8">
        <v>0.75</v>
      </c>
      <c r="CK15" s="8">
        <v>0.8</v>
      </c>
      <c r="CL15" s="8">
        <v>0.8</v>
      </c>
      <c r="CM15" s="8">
        <v>0.8</v>
      </c>
      <c r="CN15" s="8">
        <v>0.8</v>
      </c>
      <c r="CO15" s="8">
        <v>0.8</v>
      </c>
      <c r="CP15" s="8">
        <v>0.8</v>
      </c>
      <c r="CQ15" s="3">
        <v>2</v>
      </c>
      <c r="CR15" s="8">
        <v>0.8</v>
      </c>
      <c r="CS15" s="8">
        <v>0.8</v>
      </c>
      <c r="CT15" s="8">
        <v>0.8</v>
      </c>
      <c r="CU15" s="8">
        <v>0.8</v>
      </c>
      <c r="CV15" s="8">
        <v>0.8</v>
      </c>
      <c r="CW15" s="8">
        <v>0.8</v>
      </c>
      <c r="CX15" s="8">
        <v>0.8</v>
      </c>
      <c r="CY15" s="8">
        <v>0.8</v>
      </c>
      <c r="CZ15" s="8">
        <v>0.8</v>
      </c>
      <c r="DA15" s="8">
        <v>0.8</v>
      </c>
      <c r="DB15" s="8">
        <v>0.8</v>
      </c>
      <c r="DC15" s="8">
        <v>0.8</v>
      </c>
      <c r="DD15" s="8">
        <v>0.8</v>
      </c>
      <c r="DE15" s="8">
        <v>0.8</v>
      </c>
      <c r="DF15" s="8">
        <v>0.8</v>
      </c>
      <c r="DG15" s="8">
        <v>0.8</v>
      </c>
      <c r="DH15" s="8">
        <v>0.8</v>
      </c>
      <c r="DI15" s="8">
        <v>0.8</v>
      </c>
      <c r="DJ15" s="8">
        <v>0.8</v>
      </c>
      <c r="DK15" s="8">
        <v>0.8</v>
      </c>
      <c r="DL15" s="8">
        <v>0.8</v>
      </c>
      <c r="DM15" s="8">
        <v>0.8</v>
      </c>
      <c r="DN15" s="8">
        <v>0.8</v>
      </c>
      <c r="DO15" s="8">
        <v>0.8</v>
      </c>
      <c r="DP15" s="8">
        <v>0.8</v>
      </c>
      <c r="DQ15" s="8">
        <v>0.5</v>
      </c>
      <c r="DR15" s="8">
        <v>0.8</v>
      </c>
      <c r="DS15" s="8">
        <v>0</v>
      </c>
      <c r="DT15" s="8">
        <v>0</v>
      </c>
      <c r="DU15" s="8">
        <v>0.8</v>
      </c>
      <c r="DV15" s="8">
        <v>0.8</v>
      </c>
      <c r="DW15" s="8">
        <v>0.8</v>
      </c>
      <c r="DX15" s="8">
        <v>0.8</v>
      </c>
      <c r="DY15" s="3">
        <v>2</v>
      </c>
      <c r="DZ15" s="8">
        <v>0.8</v>
      </c>
      <c r="EA15" s="8">
        <v>0.8</v>
      </c>
      <c r="EB15" s="8">
        <v>0.8</v>
      </c>
      <c r="EC15" s="8">
        <v>0.8</v>
      </c>
      <c r="ED15" s="8">
        <v>0.8</v>
      </c>
      <c r="EE15" s="8">
        <v>0.8</v>
      </c>
      <c r="EF15" s="8">
        <v>0.8</v>
      </c>
      <c r="EG15" s="8">
        <v>0</v>
      </c>
      <c r="EH15" s="8">
        <v>0.8</v>
      </c>
      <c r="EI15" s="8">
        <v>0.5</v>
      </c>
      <c r="EJ15" s="8">
        <v>0.8</v>
      </c>
      <c r="EK15" s="8">
        <v>0.8</v>
      </c>
      <c r="EL15" s="8">
        <v>0.8</v>
      </c>
      <c r="EM15" s="8">
        <v>0.8</v>
      </c>
      <c r="EN15" s="3">
        <v>2</v>
      </c>
      <c r="EO15" s="8">
        <v>0.8</v>
      </c>
      <c r="EP15" s="8">
        <v>0</v>
      </c>
      <c r="EQ15" s="8">
        <v>0.8</v>
      </c>
      <c r="ER15" s="8">
        <v>0.8</v>
      </c>
      <c r="ES15" s="8">
        <v>0.8</v>
      </c>
      <c r="ET15" s="8">
        <v>0.8</v>
      </c>
      <c r="EU15" s="8">
        <v>0.8</v>
      </c>
      <c r="EV15" s="8">
        <v>0.8</v>
      </c>
      <c r="EW15" s="8">
        <v>0.5</v>
      </c>
      <c r="EX15" s="8">
        <v>0.5</v>
      </c>
      <c r="EY15" s="8">
        <v>0.8</v>
      </c>
      <c r="EZ15" s="8">
        <v>0</v>
      </c>
      <c r="FA15" s="8">
        <v>0.69</v>
      </c>
      <c r="FB15" s="8">
        <v>0</v>
      </c>
      <c r="FC15" s="8">
        <v>0.8</v>
      </c>
      <c r="FD15" s="8">
        <v>0.8</v>
      </c>
      <c r="FE15" s="3">
        <v>2</v>
      </c>
      <c r="FF15" s="8">
        <v>0.8</v>
      </c>
      <c r="FG15" s="8">
        <v>0.8</v>
      </c>
      <c r="FH15" s="8">
        <v>0.8</v>
      </c>
      <c r="FI15" s="8">
        <v>0.5</v>
      </c>
      <c r="FJ15" s="8">
        <v>0.5</v>
      </c>
      <c r="FK15" s="8">
        <v>0</v>
      </c>
      <c r="FL15" s="8">
        <v>0.8</v>
      </c>
      <c r="FM15" s="8">
        <v>2.29</v>
      </c>
      <c r="FN15" s="8">
        <v>0</v>
      </c>
      <c r="FO15" s="8">
        <v>0.8</v>
      </c>
      <c r="FP15" s="8">
        <v>0.8</v>
      </c>
      <c r="FQ15" s="8">
        <v>0.8</v>
      </c>
      <c r="FR15" s="8">
        <v>0.8</v>
      </c>
      <c r="FS15" s="8">
        <v>0.8</v>
      </c>
      <c r="FT15" s="8">
        <v>0.69</v>
      </c>
      <c r="FU15" s="8">
        <v>0.69</v>
      </c>
      <c r="FV15" s="8">
        <v>0.69</v>
      </c>
      <c r="FW15" s="8">
        <v>0</v>
      </c>
      <c r="FX15" s="8">
        <v>0.69</v>
      </c>
      <c r="FY15" s="8">
        <v>0.69</v>
      </c>
      <c r="FZ15" s="8">
        <v>0.69</v>
      </c>
      <c r="GA15" s="8">
        <v>0.69</v>
      </c>
      <c r="GB15" s="8">
        <v>0.69</v>
      </c>
      <c r="GC15" s="8">
        <v>0</v>
      </c>
      <c r="GD15" s="8">
        <v>0.69</v>
      </c>
    </row>
    <row r="16" spans="1:186" ht="13.5" customHeight="1">
      <c r="A16" s="3">
        <v>3</v>
      </c>
      <c r="B16" s="252" t="s">
        <v>26</v>
      </c>
      <c r="C16" s="252"/>
      <c r="D16" s="252"/>
      <c r="E16" s="252"/>
      <c r="F16" s="8">
        <v>4</v>
      </c>
      <c r="G16" s="8">
        <v>4</v>
      </c>
      <c r="H16" s="8">
        <v>4</v>
      </c>
      <c r="I16" s="8">
        <v>4</v>
      </c>
      <c r="J16" s="8">
        <v>4</v>
      </c>
      <c r="K16" s="8">
        <v>4</v>
      </c>
      <c r="L16" s="8">
        <v>4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">
        <v>1.52</v>
      </c>
      <c r="T16" s="8">
        <v>4</v>
      </c>
      <c r="U16" s="3">
        <v>3</v>
      </c>
      <c r="V16" s="15">
        <v>4</v>
      </c>
      <c r="W16" s="8">
        <v>4</v>
      </c>
      <c r="X16" s="8">
        <v>4</v>
      </c>
      <c r="Y16" s="8">
        <v>4</v>
      </c>
      <c r="Z16" s="8">
        <v>4</v>
      </c>
      <c r="AA16" s="8">
        <v>4</v>
      </c>
      <c r="AB16" s="8">
        <v>5</v>
      </c>
      <c r="AC16" s="8">
        <v>4</v>
      </c>
      <c r="AD16" s="8">
        <v>4</v>
      </c>
      <c r="AE16" s="8">
        <v>4</v>
      </c>
      <c r="AF16" s="8">
        <v>4</v>
      </c>
      <c r="AG16" s="8">
        <v>4</v>
      </c>
      <c r="AH16" s="8">
        <v>4</v>
      </c>
      <c r="AI16" s="252" t="s">
        <v>26</v>
      </c>
      <c r="AJ16" s="252"/>
      <c r="AK16" s="252"/>
      <c r="AL16" s="252"/>
      <c r="AM16" s="8">
        <v>8.6</v>
      </c>
      <c r="AN16" s="8">
        <v>4</v>
      </c>
      <c r="AO16" s="8">
        <v>4</v>
      </c>
      <c r="AP16" s="8">
        <v>4</v>
      </c>
      <c r="AQ16" s="8">
        <v>4</v>
      </c>
      <c r="AR16" s="8">
        <v>4</v>
      </c>
      <c r="AS16" s="8">
        <v>4</v>
      </c>
      <c r="AT16" s="3">
        <v>3</v>
      </c>
      <c r="AU16" s="8">
        <v>4</v>
      </c>
      <c r="AV16" s="8">
        <v>4</v>
      </c>
      <c r="AW16" s="8">
        <v>4</v>
      </c>
      <c r="AX16" s="8">
        <v>4</v>
      </c>
      <c r="AY16" s="8">
        <v>4</v>
      </c>
      <c r="AZ16" s="8">
        <v>2.17</v>
      </c>
      <c r="BA16" s="8">
        <v>2.17</v>
      </c>
      <c r="BB16" s="8">
        <v>2.3</v>
      </c>
      <c r="BC16" s="8">
        <v>2.17</v>
      </c>
      <c r="BD16" s="8">
        <v>2.3</v>
      </c>
      <c r="BE16" s="8">
        <v>4</v>
      </c>
      <c r="BF16" s="8">
        <v>4</v>
      </c>
      <c r="BG16" s="8">
        <v>4</v>
      </c>
      <c r="BH16" s="8">
        <v>4</v>
      </c>
      <c r="BI16" s="8">
        <v>4</v>
      </c>
      <c r="BJ16" s="8">
        <v>4</v>
      </c>
      <c r="BK16" s="3">
        <v>3</v>
      </c>
      <c r="BL16" s="8">
        <v>4</v>
      </c>
      <c r="BM16" s="8">
        <v>4</v>
      </c>
      <c r="BN16" s="8">
        <v>4</v>
      </c>
      <c r="BO16" s="8">
        <v>4</v>
      </c>
      <c r="BP16" s="8">
        <v>4</v>
      </c>
      <c r="BQ16" s="8">
        <v>4</v>
      </c>
      <c r="BR16" s="8">
        <v>4</v>
      </c>
      <c r="BS16" s="8">
        <v>4</v>
      </c>
      <c r="BT16" s="8">
        <v>4</v>
      </c>
      <c r="BU16" s="8">
        <v>4</v>
      </c>
      <c r="BV16" s="8">
        <v>4</v>
      </c>
      <c r="BW16" s="8">
        <v>4</v>
      </c>
      <c r="BX16" s="8">
        <v>4</v>
      </c>
      <c r="BY16" s="8">
        <v>4</v>
      </c>
      <c r="BZ16" s="8">
        <v>4</v>
      </c>
      <c r="CA16" s="3">
        <v>3</v>
      </c>
      <c r="CB16" s="8">
        <v>4</v>
      </c>
      <c r="CC16" s="8">
        <v>4</v>
      </c>
      <c r="CD16" s="8">
        <v>4</v>
      </c>
      <c r="CE16" s="8">
        <v>4</v>
      </c>
      <c r="CF16" s="8">
        <v>4</v>
      </c>
      <c r="CG16" s="8">
        <v>4</v>
      </c>
      <c r="CH16" s="8">
        <v>4</v>
      </c>
      <c r="CI16" s="8">
        <v>2.3</v>
      </c>
      <c r="CJ16" s="8">
        <v>3</v>
      </c>
      <c r="CK16" s="8">
        <v>2.3</v>
      </c>
      <c r="CL16" s="8">
        <v>4</v>
      </c>
      <c r="CM16" s="8">
        <v>4</v>
      </c>
      <c r="CN16" s="8">
        <v>4</v>
      </c>
      <c r="CO16" s="8">
        <v>4</v>
      </c>
      <c r="CP16" s="8">
        <v>4</v>
      </c>
      <c r="CQ16" s="3">
        <v>3</v>
      </c>
      <c r="CR16" s="8">
        <v>4</v>
      </c>
      <c r="CS16" s="8">
        <v>4</v>
      </c>
      <c r="CT16" s="8">
        <v>4</v>
      </c>
      <c r="CU16" s="8">
        <v>4</v>
      </c>
      <c r="CV16" s="8">
        <v>4</v>
      </c>
      <c r="CW16" s="8">
        <v>4</v>
      </c>
      <c r="CX16" s="8">
        <v>4</v>
      </c>
      <c r="CY16" s="8">
        <v>4</v>
      </c>
      <c r="CZ16" s="8">
        <v>4</v>
      </c>
      <c r="DA16" s="8">
        <v>4</v>
      </c>
      <c r="DB16" s="8">
        <v>4</v>
      </c>
      <c r="DC16" s="8">
        <v>4</v>
      </c>
      <c r="DD16" s="8">
        <v>4</v>
      </c>
      <c r="DE16" s="8">
        <v>4</v>
      </c>
      <c r="DF16" s="8">
        <v>4</v>
      </c>
      <c r="DG16" s="8">
        <v>4</v>
      </c>
      <c r="DH16" s="8">
        <v>4</v>
      </c>
      <c r="DI16" s="8">
        <v>4</v>
      </c>
      <c r="DJ16" s="8">
        <v>2.3</v>
      </c>
      <c r="DK16" s="8">
        <v>2.3</v>
      </c>
      <c r="DL16" s="8">
        <v>2.3</v>
      </c>
      <c r="DM16" s="8">
        <v>2.3</v>
      </c>
      <c r="DN16" s="8">
        <v>2.3</v>
      </c>
      <c r="DO16" s="8">
        <v>2.3</v>
      </c>
      <c r="DP16" s="8">
        <v>2.3</v>
      </c>
      <c r="DQ16" s="8">
        <v>1.52</v>
      </c>
      <c r="DR16" s="8">
        <v>2.3</v>
      </c>
      <c r="DS16" s="8">
        <v>0</v>
      </c>
      <c r="DT16" s="8">
        <v>0</v>
      </c>
      <c r="DU16" s="8">
        <v>2.3</v>
      </c>
      <c r="DV16" s="8">
        <v>2.3</v>
      </c>
      <c r="DW16" s="8">
        <v>2.3</v>
      </c>
      <c r="DX16" s="8">
        <v>2.3</v>
      </c>
      <c r="DY16" s="3">
        <v>3</v>
      </c>
      <c r="DZ16" s="8">
        <v>2.3</v>
      </c>
      <c r="EA16" s="8">
        <v>2.3</v>
      </c>
      <c r="EB16" s="8">
        <v>2.3</v>
      </c>
      <c r="EC16" s="8">
        <v>2.3</v>
      </c>
      <c r="ED16" s="8">
        <v>2.3</v>
      </c>
      <c r="EE16" s="8">
        <v>4</v>
      </c>
      <c r="EF16" s="8">
        <v>4</v>
      </c>
      <c r="EG16" s="8">
        <v>0</v>
      </c>
      <c r="EH16" s="8">
        <v>2.3</v>
      </c>
      <c r="EI16" s="8">
        <v>1.52</v>
      </c>
      <c r="EJ16" s="8">
        <v>4</v>
      </c>
      <c r="EK16" s="8">
        <v>4</v>
      </c>
      <c r="EL16" s="8">
        <v>4</v>
      </c>
      <c r="EM16" s="8">
        <v>3</v>
      </c>
      <c r="EN16" s="3">
        <v>3</v>
      </c>
      <c r="EO16" s="8">
        <v>4</v>
      </c>
      <c r="EP16" s="8">
        <v>3</v>
      </c>
      <c r="EQ16" s="8">
        <v>4</v>
      </c>
      <c r="ER16" s="8">
        <v>4</v>
      </c>
      <c r="ES16" s="8">
        <v>4</v>
      </c>
      <c r="ET16" s="8">
        <v>4</v>
      </c>
      <c r="EU16" s="8">
        <v>4</v>
      </c>
      <c r="EV16" s="8">
        <v>4</v>
      </c>
      <c r="EW16" s="8">
        <v>1.52</v>
      </c>
      <c r="EX16" s="8">
        <v>1.52</v>
      </c>
      <c r="EY16" s="8">
        <v>4</v>
      </c>
      <c r="EZ16" s="8">
        <v>0</v>
      </c>
      <c r="FA16" s="8">
        <v>2.17</v>
      </c>
      <c r="FB16" s="8">
        <v>0</v>
      </c>
      <c r="FC16" s="8">
        <v>2.3</v>
      </c>
      <c r="FD16" s="8">
        <v>4</v>
      </c>
      <c r="FE16" s="3">
        <v>3</v>
      </c>
      <c r="FF16" s="8">
        <v>4</v>
      </c>
      <c r="FG16" s="8">
        <v>4</v>
      </c>
      <c r="FH16" s="8">
        <v>4</v>
      </c>
      <c r="FI16" s="8">
        <v>1.52</v>
      </c>
      <c r="FJ16" s="8">
        <v>1.52</v>
      </c>
      <c r="FK16" s="8">
        <v>0</v>
      </c>
      <c r="FL16" s="8">
        <v>2.3</v>
      </c>
      <c r="FM16" s="8">
        <v>0</v>
      </c>
      <c r="FN16" s="8">
        <v>0</v>
      </c>
      <c r="FO16" s="8">
        <v>2.3</v>
      </c>
      <c r="FP16" s="8">
        <v>2.3</v>
      </c>
      <c r="FQ16" s="8">
        <v>2.3</v>
      </c>
      <c r="FR16" s="8">
        <v>2.3</v>
      </c>
      <c r="FS16" s="8">
        <v>2.3</v>
      </c>
      <c r="FT16" s="8">
        <v>2.17</v>
      </c>
      <c r="FU16" s="8">
        <v>2.17</v>
      </c>
      <c r="FV16" s="8">
        <v>0</v>
      </c>
      <c r="FW16" s="8">
        <v>0</v>
      </c>
      <c r="FX16" s="8">
        <v>2.17</v>
      </c>
      <c r="FY16" s="8">
        <v>2.17</v>
      </c>
      <c r="FZ16" s="8">
        <v>2.17</v>
      </c>
      <c r="GA16" s="8">
        <v>0</v>
      </c>
      <c r="GB16" s="8">
        <v>0</v>
      </c>
      <c r="GC16" s="8">
        <v>0</v>
      </c>
      <c r="GD16" s="8">
        <v>0</v>
      </c>
    </row>
    <row r="17" spans="1:186" ht="23.25" customHeight="1">
      <c r="A17" s="3">
        <v>4</v>
      </c>
      <c r="B17" s="252" t="s">
        <v>8</v>
      </c>
      <c r="C17" s="252"/>
      <c r="D17" s="252"/>
      <c r="E17" s="252"/>
      <c r="F17" s="8">
        <f>SUM(F19:F22)</f>
        <v>2.12</v>
      </c>
      <c r="G17" s="8">
        <f aca="true" t="shared" si="14" ref="G17:P17">SUM(G19:G22)</f>
        <v>2.12</v>
      </c>
      <c r="H17" s="8">
        <f t="shared" si="14"/>
        <v>2.12</v>
      </c>
      <c r="I17" s="8">
        <f t="shared" si="14"/>
        <v>2.12</v>
      </c>
      <c r="J17" s="8">
        <f t="shared" si="14"/>
        <v>2.12</v>
      </c>
      <c r="K17" s="8">
        <f t="shared" si="14"/>
        <v>2.12</v>
      </c>
      <c r="L17" s="8">
        <f t="shared" si="14"/>
        <v>2.12</v>
      </c>
      <c r="M17" s="8">
        <f t="shared" si="14"/>
        <v>2.12</v>
      </c>
      <c r="N17" s="8">
        <f t="shared" si="14"/>
        <v>2.12</v>
      </c>
      <c r="O17" s="8">
        <f t="shared" si="14"/>
        <v>2.12</v>
      </c>
      <c r="P17" s="8">
        <f t="shared" si="14"/>
        <v>2.12</v>
      </c>
      <c r="Q17" s="8">
        <f aca="true" t="shared" si="15" ref="Q17:Y17">SUM(Q19:Q22)</f>
        <v>2.12</v>
      </c>
      <c r="R17" s="8">
        <f>SUM(R19:R22)</f>
        <v>2.12</v>
      </c>
      <c r="S17" s="8">
        <f>SUM(S19:S22)</f>
        <v>1.63</v>
      </c>
      <c r="T17" s="8">
        <f t="shared" si="15"/>
        <v>2.12</v>
      </c>
      <c r="U17" s="3">
        <v>4</v>
      </c>
      <c r="V17" s="15">
        <f t="shared" si="15"/>
        <v>1.63</v>
      </c>
      <c r="W17" s="8">
        <f>SUM(W19:W22)</f>
        <v>1.63</v>
      </c>
      <c r="X17" s="8">
        <f>SUM(X19:X22)</f>
        <v>1.63</v>
      </c>
      <c r="Y17" s="8">
        <f t="shared" si="15"/>
        <v>1.63</v>
      </c>
      <c r="Z17" s="8">
        <f>SUM(Z19:Z22)</f>
        <v>2.12</v>
      </c>
      <c r="AA17" s="8">
        <f>SUM(AA19:AA22)</f>
        <v>2.12</v>
      </c>
      <c r="AB17" s="8">
        <f aca="true" t="shared" si="16" ref="AB17:AH17">SUM(AB19:AB22)</f>
        <v>1.91</v>
      </c>
      <c r="AC17" s="8">
        <f>SUM(AC19:AC22)</f>
        <v>2.12</v>
      </c>
      <c r="AD17" s="8">
        <f t="shared" si="16"/>
        <v>2.12</v>
      </c>
      <c r="AE17" s="8">
        <f t="shared" si="16"/>
        <v>2.12</v>
      </c>
      <c r="AF17" s="8">
        <f t="shared" si="16"/>
        <v>2.12</v>
      </c>
      <c r="AG17" s="8">
        <f t="shared" si="16"/>
        <v>2.12</v>
      </c>
      <c r="AH17" s="8">
        <f t="shared" si="16"/>
        <v>2.12</v>
      </c>
      <c r="AI17" s="252" t="s">
        <v>8</v>
      </c>
      <c r="AJ17" s="252"/>
      <c r="AK17" s="252"/>
      <c r="AL17" s="252"/>
      <c r="AM17" s="8">
        <f aca="true" t="shared" si="17" ref="AM17:AW17">SUM(AM19:AM22)</f>
        <v>2.12</v>
      </c>
      <c r="AN17" s="8">
        <f t="shared" si="17"/>
        <v>2.12</v>
      </c>
      <c r="AO17" s="8">
        <f t="shared" si="17"/>
        <v>2.12</v>
      </c>
      <c r="AP17" s="8">
        <f t="shared" si="17"/>
        <v>2.12</v>
      </c>
      <c r="AQ17" s="8">
        <f t="shared" si="17"/>
        <v>2.12</v>
      </c>
      <c r="AR17" s="8">
        <f t="shared" si="17"/>
        <v>2.12</v>
      </c>
      <c r="AS17" s="8">
        <f t="shared" si="17"/>
        <v>2.12</v>
      </c>
      <c r="AT17" s="3">
        <v>4</v>
      </c>
      <c r="AU17" s="8">
        <f t="shared" si="17"/>
        <v>1.8399999999999999</v>
      </c>
      <c r="AV17" s="8">
        <f t="shared" si="17"/>
        <v>2.12</v>
      </c>
      <c r="AW17" s="8">
        <f t="shared" si="17"/>
        <v>2.12</v>
      </c>
      <c r="AX17" s="8">
        <f aca="true" t="shared" si="18" ref="AX17:BC17">SUM(AX19:AX22)</f>
        <v>1.63</v>
      </c>
      <c r="AY17" s="8">
        <f t="shared" si="18"/>
        <v>2.12</v>
      </c>
      <c r="AZ17" s="8">
        <f t="shared" si="18"/>
        <v>2.12</v>
      </c>
      <c r="BA17" s="8">
        <f t="shared" si="18"/>
        <v>2.12</v>
      </c>
      <c r="BB17" s="8">
        <f t="shared" si="18"/>
        <v>2.12</v>
      </c>
      <c r="BC17" s="8">
        <f t="shared" si="18"/>
        <v>2.12</v>
      </c>
      <c r="BD17" s="8">
        <f>SUM(BD19:BD22)</f>
        <v>2.12</v>
      </c>
      <c r="BE17" s="8">
        <f>SUM(BE19:BE22)</f>
        <v>2.12</v>
      </c>
      <c r="BF17" s="8">
        <f aca="true" t="shared" si="19" ref="BF17:BT17">SUM(BF19:BF22)</f>
        <v>2.12</v>
      </c>
      <c r="BG17" s="8">
        <f t="shared" si="19"/>
        <v>2.12</v>
      </c>
      <c r="BH17" s="8">
        <f t="shared" si="19"/>
        <v>2.12</v>
      </c>
      <c r="BI17" s="8">
        <f t="shared" si="19"/>
        <v>2.12</v>
      </c>
      <c r="BJ17" s="8">
        <f t="shared" si="19"/>
        <v>2.12</v>
      </c>
      <c r="BK17" s="3">
        <v>4</v>
      </c>
      <c r="BL17" s="8">
        <f t="shared" si="19"/>
        <v>2.12</v>
      </c>
      <c r="BM17" s="8">
        <f t="shared" si="19"/>
        <v>2.12</v>
      </c>
      <c r="BN17" s="8">
        <f t="shared" si="19"/>
        <v>2.12</v>
      </c>
      <c r="BO17" s="8">
        <f t="shared" si="19"/>
        <v>2.12</v>
      </c>
      <c r="BP17" s="8">
        <f t="shared" si="19"/>
        <v>2.12</v>
      </c>
      <c r="BQ17" s="8">
        <f t="shared" si="19"/>
        <v>2.12</v>
      </c>
      <c r="BR17" s="8">
        <f t="shared" si="19"/>
        <v>2.12</v>
      </c>
      <c r="BS17" s="8">
        <f t="shared" si="19"/>
        <v>2.12</v>
      </c>
      <c r="BT17" s="8">
        <f t="shared" si="19"/>
        <v>2.12</v>
      </c>
      <c r="BU17" s="8">
        <f aca="true" t="shared" si="20" ref="BU17:CH17">SUM(BU19:BU22)</f>
        <v>2.12</v>
      </c>
      <c r="BV17" s="8">
        <f t="shared" si="20"/>
        <v>2.12</v>
      </c>
      <c r="BW17" s="8">
        <f t="shared" si="20"/>
        <v>2.12</v>
      </c>
      <c r="BX17" s="8">
        <f t="shared" si="20"/>
        <v>2.12</v>
      </c>
      <c r="BY17" s="8">
        <f t="shared" si="20"/>
        <v>2.12</v>
      </c>
      <c r="BZ17" s="8">
        <f t="shared" si="20"/>
        <v>2.12</v>
      </c>
      <c r="CA17" s="3">
        <v>4</v>
      </c>
      <c r="CB17" s="8">
        <f t="shared" si="20"/>
        <v>2.12</v>
      </c>
      <c r="CC17" s="8">
        <f t="shared" si="20"/>
        <v>2.12</v>
      </c>
      <c r="CD17" s="8">
        <f t="shared" si="20"/>
        <v>2.12</v>
      </c>
      <c r="CE17" s="8">
        <f t="shared" si="20"/>
        <v>2.12</v>
      </c>
      <c r="CF17" s="8">
        <f t="shared" si="20"/>
        <v>2.12</v>
      </c>
      <c r="CG17" s="8">
        <f t="shared" si="20"/>
        <v>2.12</v>
      </c>
      <c r="CH17" s="8">
        <f t="shared" si="20"/>
        <v>2.12</v>
      </c>
      <c r="CI17" s="8">
        <f aca="true" t="shared" si="21" ref="CI17:CP17">SUM(CI19:CI22)</f>
        <v>2.12</v>
      </c>
      <c r="CJ17" s="8">
        <f t="shared" si="21"/>
        <v>2.12</v>
      </c>
      <c r="CK17" s="8">
        <f t="shared" si="21"/>
        <v>2.12</v>
      </c>
      <c r="CL17" s="8">
        <f t="shared" si="21"/>
        <v>2.12</v>
      </c>
      <c r="CM17" s="8">
        <f t="shared" si="21"/>
        <v>2.12</v>
      </c>
      <c r="CN17" s="8">
        <f t="shared" si="21"/>
        <v>2.12</v>
      </c>
      <c r="CO17" s="8">
        <f t="shared" si="21"/>
        <v>2.12</v>
      </c>
      <c r="CP17" s="8">
        <f t="shared" si="21"/>
        <v>2.12</v>
      </c>
      <c r="CQ17" s="3">
        <v>4</v>
      </c>
      <c r="CR17" s="8">
        <f aca="true" t="shared" si="22" ref="CR17:DH17">SUM(CR19:CR22)</f>
        <v>2.12</v>
      </c>
      <c r="CS17" s="8">
        <f t="shared" si="22"/>
        <v>2.12</v>
      </c>
      <c r="CT17" s="8">
        <f t="shared" si="22"/>
        <v>2.12</v>
      </c>
      <c r="CU17" s="8">
        <f t="shared" si="22"/>
        <v>2.12</v>
      </c>
      <c r="CV17" s="8">
        <f t="shared" si="22"/>
        <v>2.12</v>
      </c>
      <c r="CW17" s="8">
        <f t="shared" si="22"/>
        <v>2.12</v>
      </c>
      <c r="CX17" s="8">
        <f t="shared" si="22"/>
        <v>2.12</v>
      </c>
      <c r="CY17" s="8">
        <f t="shared" si="22"/>
        <v>2.12</v>
      </c>
      <c r="CZ17" s="8">
        <f t="shared" si="22"/>
        <v>2.12</v>
      </c>
      <c r="DA17" s="8">
        <f t="shared" si="22"/>
        <v>2.12</v>
      </c>
      <c r="DB17" s="8">
        <f t="shared" si="22"/>
        <v>2.12</v>
      </c>
      <c r="DC17" s="8">
        <f t="shared" si="22"/>
        <v>2.12</v>
      </c>
      <c r="DD17" s="8">
        <f t="shared" si="22"/>
        <v>2.12</v>
      </c>
      <c r="DE17" s="8">
        <f t="shared" si="22"/>
        <v>2.12</v>
      </c>
      <c r="DF17" s="8">
        <f t="shared" si="22"/>
        <v>2.12</v>
      </c>
      <c r="DG17" s="8">
        <f t="shared" si="22"/>
        <v>2.12</v>
      </c>
      <c r="DH17" s="8">
        <f t="shared" si="22"/>
        <v>2.12</v>
      </c>
      <c r="DI17" s="8">
        <f>SUM(DI19:DI22)</f>
        <v>2.12</v>
      </c>
      <c r="DJ17" s="8">
        <f>SUM(DJ19:DJ22)</f>
        <v>2.12</v>
      </c>
      <c r="DK17" s="8">
        <f aca="true" t="shared" si="23" ref="DK17:DT17">SUM(DK19:DK22)</f>
        <v>2.12</v>
      </c>
      <c r="DL17" s="8">
        <f t="shared" si="23"/>
        <v>2.12</v>
      </c>
      <c r="DM17" s="8">
        <f t="shared" si="23"/>
        <v>2.12</v>
      </c>
      <c r="DN17" s="8">
        <f t="shared" si="23"/>
        <v>2.12</v>
      </c>
      <c r="DO17" s="8">
        <f t="shared" si="23"/>
        <v>2.12</v>
      </c>
      <c r="DP17" s="8">
        <f t="shared" si="23"/>
        <v>2.12</v>
      </c>
      <c r="DQ17" s="8">
        <f>SUM(DQ19:DQ22)</f>
        <v>1.63</v>
      </c>
      <c r="DR17" s="8">
        <f t="shared" si="23"/>
        <v>2.12</v>
      </c>
      <c r="DS17" s="8">
        <f t="shared" si="23"/>
        <v>1.8399999999999999</v>
      </c>
      <c r="DT17" s="8">
        <f t="shared" si="23"/>
        <v>1.63</v>
      </c>
      <c r="DU17" s="8">
        <f aca="true" t="shared" si="24" ref="DU17:EF17">SUM(DU19:DU22)</f>
        <v>2.12</v>
      </c>
      <c r="DV17" s="8">
        <f t="shared" si="24"/>
        <v>2.12</v>
      </c>
      <c r="DW17" s="8">
        <f t="shared" si="24"/>
        <v>2.12</v>
      </c>
      <c r="DX17" s="8">
        <f t="shared" si="24"/>
        <v>2.12</v>
      </c>
      <c r="DY17" s="3">
        <v>4</v>
      </c>
      <c r="DZ17" s="8">
        <f t="shared" si="24"/>
        <v>2.12</v>
      </c>
      <c r="EA17" s="8">
        <f t="shared" si="24"/>
        <v>2.12</v>
      </c>
      <c r="EB17" s="8">
        <f t="shared" si="24"/>
        <v>2.12</v>
      </c>
      <c r="EC17" s="8">
        <f t="shared" si="24"/>
        <v>2.12</v>
      </c>
      <c r="ED17" s="8">
        <f t="shared" si="24"/>
        <v>2.12</v>
      </c>
      <c r="EE17" s="8">
        <f t="shared" si="24"/>
        <v>2.12</v>
      </c>
      <c r="EF17" s="8">
        <f t="shared" si="24"/>
        <v>2.12</v>
      </c>
      <c r="EG17" s="8">
        <f aca="true" t="shared" si="25" ref="EG17:EV17">SUM(EG19:EG22)</f>
        <v>1.8399999999999999</v>
      </c>
      <c r="EH17" s="8">
        <f t="shared" si="25"/>
        <v>2.12</v>
      </c>
      <c r="EI17" s="8">
        <f t="shared" si="25"/>
        <v>1.63</v>
      </c>
      <c r="EJ17" s="8">
        <f t="shared" si="25"/>
        <v>2.12</v>
      </c>
      <c r="EK17" s="8">
        <f t="shared" si="25"/>
        <v>2.12</v>
      </c>
      <c r="EL17" s="8">
        <f t="shared" si="25"/>
        <v>2.12</v>
      </c>
      <c r="EM17" s="8">
        <f t="shared" si="25"/>
        <v>2.12</v>
      </c>
      <c r="EN17" s="3">
        <v>4</v>
      </c>
      <c r="EO17" s="8">
        <f t="shared" si="25"/>
        <v>2.12</v>
      </c>
      <c r="EP17" s="8">
        <f t="shared" si="25"/>
        <v>2.12</v>
      </c>
      <c r="EQ17" s="8">
        <f t="shared" si="25"/>
        <v>2.12</v>
      </c>
      <c r="ER17" s="8">
        <f t="shared" si="25"/>
        <v>2.12</v>
      </c>
      <c r="ES17" s="8">
        <f t="shared" si="25"/>
        <v>2.12</v>
      </c>
      <c r="ET17" s="8">
        <f t="shared" si="25"/>
        <v>2.12</v>
      </c>
      <c r="EU17" s="8">
        <f t="shared" si="25"/>
        <v>2.12</v>
      </c>
      <c r="EV17" s="8">
        <f t="shared" si="25"/>
        <v>2.12</v>
      </c>
      <c r="EW17" s="8">
        <f>SUM(EW19:EW22)</f>
        <v>1.63</v>
      </c>
      <c r="EX17" s="8">
        <f>SUM(EX19:EX22)</f>
        <v>1.63</v>
      </c>
      <c r="EY17" s="8">
        <f>SUM(EY19:EY22)</f>
        <v>1.8399999999999999</v>
      </c>
      <c r="EZ17" s="8">
        <f>SUM(EZ19:EZ22)</f>
        <v>1.63</v>
      </c>
      <c r="FA17" s="8">
        <f>SUM(FA19:FA22)</f>
        <v>1.91</v>
      </c>
      <c r="FB17" s="8">
        <f>SUM(FB19:FB22)</f>
        <v>1.91</v>
      </c>
      <c r="FC17" s="8">
        <f aca="true" t="shared" si="26" ref="FC17:FM17">SUM(FC19:FC22)</f>
        <v>2.12</v>
      </c>
      <c r="FD17" s="8">
        <f>SUM(FD19:FD22)</f>
        <v>2.12</v>
      </c>
      <c r="FE17" s="3">
        <v>4</v>
      </c>
      <c r="FF17" s="8">
        <f t="shared" si="26"/>
        <v>1.8399999999999999</v>
      </c>
      <c r="FG17" s="8">
        <f t="shared" si="26"/>
        <v>2.12</v>
      </c>
      <c r="FH17" s="8">
        <f t="shared" si="26"/>
        <v>2.12</v>
      </c>
      <c r="FI17" s="8">
        <f>SUM(FI19:FI22)</f>
        <v>1.63</v>
      </c>
      <c r="FJ17" s="8">
        <f>SUM(FJ19:FJ22)</f>
        <v>1.63</v>
      </c>
      <c r="FK17" s="8">
        <f>SUM(FK19:FK22)</f>
        <v>1.91</v>
      </c>
      <c r="FL17" s="8">
        <f t="shared" si="26"/>
        <v>2.12</v>
      </c>
      <c r="FM17" s="8">
        <f t="shared" si="26"/>
        <v>1.91</v>
      </c>
      <c r="FN17" s="8">
        <f>SUM(FN19:FN22)</f>
        <v>0.53</v>
      </c>
      <c r="FO17" s="8">
        <f>SUM(FO19:FO22)</f>
        <v>1.91</v>
      </c>
      <c r="FP17" s="8">
        <f>SUM(FP19:FP22)</f>
        <v>1.91</v>
      </c>
      <c r="FQ17" s="8">
        <f>SUM(FQ19:FQ22)</f>
        <v>1.91</v>
      </c>
      <c r="FR17" s="8">
        <f>SUM(FR19:FR22)</f>
        <v>1.91</v>
      </c>
      <c r="FS17" s="8">
        <f>SUM(FS19:FS22)</f>
        <v>1.91</v>
      </c>
      <c r="FT17" s="8">
        <f>SUM(FT19:FT22)</f>
        <v>1.91</v>
      </c>
      <c r="FU17" s="8">
        <f>SUM(FU19:FU22)</f>
        <v>1.91</v>
      </c>
      <c r="FV17" s="8">
        <f aca="true" t="shared" si="27" ref="FV17:GD17">SUM(FV19:FV22)</f>
        <v>1.91</v>
      </c>
      <c r="FW17" s="8">
        <f>SUM(FW19:FW22)</f>
        <v>1.91</v>
      </c>
      <c r="FX17" s="8">
        <f t="shared" si="27"/>
        <v>1.91</v>
      </c>
      <c r="FY17" s="8">
        <f t="shared" si="27"/>
        <v>1.91</v>
      </c>
      <c r="FZ17" s="8">
        <f t="shared" si="27"/>
        <v>1.91</v>
      </c>
      <c r="GA17" s="8">
        <f t="shared" si="27"/>
        <v>1.91</v>
      </c>
      <c r="GB17" s="8">
        <f>SUM(GB19:GB22)</f>
        <v>1.91</v>
      </c>
      <c r="GC17" s="8">
        <f t="shared" si="27"/>
        <v>1.91</v>
      </c>
      <c r="GD17" s="8">
        <f t="shared" si="27"/>
        <v>1.91</v>
      </c>
    </row>
    <row r="18" spans="1:186" ht="12.75" customHeight="1">
      <c r="A18" s="3"/>
      <c r="B18" s="262" t="s">
        <v>5</v>
      </c>
      <c r="C18" s="262"/>
      <c r="D18" s="262"/>
      <c r="E18" s="26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"/>
      <c r="V18" s="36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62" t="s">
        <v>5</v>
      </c>
      <c r="AJ18" s="262"/>
      <c r="AK18" s="262"/>
      <c r="AL18" s="262"/>
      <c r="AM18" s="11"/>
      <c r="AN18" s="11"/>
      <c r="AO18" s="11"/>
      <c r="AP18" s="11"/>
      <c r="AQ18" s="11"/>
      <c r="AR18" s="11"/>
      <c r="AS18" s="11"/>
      <c r="AT18" s="3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3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3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3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3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3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3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</row>
    <row r="19" spans="1:186" ht="12.75" customHeight="1">
      <c r="A19" s="3"/>
      <c r="B19" s="258" t="s">
        <v>9</v>
      </c>
      <c r="C19" s="258"/>
      <c r="D19" s="258"/>
      <c r="E19" s="258"/>
      <c r="F19" s="28">
        <v>0.21</v>
      </c>
      <c r="G19" s="28">
        <v>0.21</v>
      </c>
      <c r="H19" s="28">
        <v>0.21</v>
      </c>
      <c r="I19" s="28">
        <v>0.21</v>
      </c>
      <c r="J19" s="28">
        <v>0.21</v>
      </c>
      <c r="K19" s="28">
        <v>0.21</v>
      </c>
      <c r="L19" s="28">
        <v>0.21</v>
      </c>
      <c r="M19" s="28">
        <v>0.21</v>
      </c>
      <c r="N19" s="28">
        <v>0.21</v>
      </c>
      <c r="O19" s="28">
        <v>0.21</v>
      </c>
      <c r="P19" s="28">
        <v>0.21</v>
      </c>
      <c r="Q19" s="28">
        <v>0.21</v>
      </c>
      <c r="R19" s="28">
        <v>0.21</v>
      </c>
      <c r="S19" s="28">
        <v>0</v>
      </c>
      <c r="T19" s="28">
        <v>0.21</v>
      </c>
      <c r="U19" s="3"/>
      <c r="V19" s="37">
        <v>0</v>
      </c>
      <c r="W19" s="12">
        <v>0</v>
      </c>
      <c r="X19" s="12">
        <v>0</v>
      </c>
      <c r="Y19" s="12">
        <v>0</v>
      </c>
      <c r="Z19" s="28">
        <v>0.21</v>
      </c>
      <c r="AA19" s="28">
        <v>0.21</v>
      </c>
      <c r="AB19" s="25">
        <v>0</v>
      </c>
      <c r="AC19" s="28">
        <v>0.21</v>
      </c>
      <c r="AD19" s="28">
        <v>0.21</v>
      </c>
      <c r="AE19" s="28">
        <v>0.21</v>
      </c>
      <c r="AF19" s="25">
        <v>0</v>
      </c>
      <c r="AG19" s="25">
        <v>0</v>
      </c>
      <c r="AH19" s="25">
        <v>0</v>
      </c>
      <c r="AI19" s="258" t="s">
        <v>9</v>
      </c>
      <c r="AJ19" s="258"/>
      <c r="AK19" s="258"/>
      <c r="AL19" s="258"/>
      <c r="AM19" s="12">
        <v>0.21</v>
      </c>
      <c r="AN19" s="12">
        <v>0.21</v>
      </c>
      <c r="AO19" s="12">
        <v>0.21</v>
      </c>
      <c r="AP19" s="12">
        <v>0.21</v>
      </c>
      <c r="AQ19" s="12">
        <v>0.21</v>
      </c>
      <c r="AR19" s="12">
        <v>0.21</v>
      </c>
      <c r="AS19" s="12">
        <v>0.21</v>
      </c>
      <c r="AT19" s="3"/>
      <c r="AU19" s="12">
        <v>0.21</v>
      </c>
      <c r="AV19" s="12">
        <v>0.21</v>
      </c>
      <c r="AW19" s="12">
        <v>0.21</v>
      </c>
      <c r="AX19" s="12">
        <v>0</v>
      </c>
      <c r="AY19" s="12">
        <v>0.21</v>
      </c>
      <c r="AZ19" s="12">
        <v>0.21</v>
      </c>
      <c r="BA19" s="12">
        <v>0.21</v>
      </c>
      <c r="BB19" s="12">
        <v>0.21</v>
      </c>
      <c r="BC19" s="12">
        <v>0.21</v>
      </c>
      <c r="BD19" s="12">
        <v>0.21</v>
      </c>
      <c r="BE19" s="12">
        <v>0.21</v>
      </c>
      <c r="BF19" s="12">
        <v>0.21</v>
      </c>
      <c r="BG19" s="12">
        <v>0.21</v>
      </c>
      <c r="BH19" s="12">
        <v>0.21</v>
      </c>
      <c r="BI19" s="12">
        <v>0.21</v>
      </c>
      <c r="BJ19" s="12">
        <v>0.21</v>
      </c>
      <c r="BK19" s="39" t="s">
        <v>115</v>
      </c>
      <c r="BL19" s="12">
        <v>0.21</v>
      </c>
      <c r="BM19" s="12">
        <v>0.21</v>
      </c>
      <c r="BN19" s="12">
        <v>0.21</v>
      </c>
      <c r="BO19" s="12">
        <v>0.21</v>
      </c>
      <c r="BP19" s="12">
        <v>0.21</v>
      </c>
      <c r="BQ19" s="12">
        <v>0.21</v>
      </c>
      <c r="BR19" s="12">
        <v>0.21</v>
      </c>
      <c r="BS19" s="12">
        <v>0.21</v>
      </c>
      <c r="BT19" s="12">
        <v>0.21</v>
      </c>
      <c r="BU19" s="12">
        <v>0.21</v>
      </c>
      <c r="BV19" s="12">
        <v>0.21</v>
      </c>
      <c r="BW19" s="12">
        <v>0.21</v>
      </c>
      <c r="BX19" s="12">
        <v>0.21</v>
      </c>
      <c r="BY19" s="12">
        <v>0.21</v>
      </c>
      <c r="BZ19" s="12">
        <v>0.21</v>
      </c>
      <c r="CA19" s="39" t="s">
        <v>115</v>
      </c>
      <c r="CB19" s="12">
        <v>0.21</v>
      </c>
      <c r="CC19" s="12">
        <v>0.21</v>
      </c>
      <c r="CD19" s="12">
        <v>0.21</v>
      </c>
      <c r="CE19" s="12">
        <v>0.21</v>
      </c>
      <c r="CF19" s="12">
        <v>0.21</v>
      </c>
      <c r="CG19" s="12">
        <v>0.21</v>
      </c>
      <c r="CH19" s="12">
        <v>0.21</v>
      </c>
      <c r="CI19" s="12">
        <v>0.21</v>
      </c>
      <c r="CJ19" s="12">
        <v>0.21</v>
      </c>
      <c r="CK19" s="12">
        <v>0.21</v>
      </c>
      <c r="CL19" s="12">
        <v>0.21</v>
      </c>
      <c r="CM19" s="12">
        <v>0.21</v>
      </c>
      <c r="CN19" s="12">
        <v>0.21</v>
      </c>
      <c r="CO19" s="12">
        <v>0.21</v>
      </c>
      <c r="CP19" s="12">
        <v>0.21</v>
      </c>
      <c r="CQ19" s="39" t="s">
        <v>115</v>
      </c>
      <c r="CR19" s="12">
        <v>0.21</v>
      </c>
      <c r="CS19" s="12">
        <v>0.21</v>
      </c>
      <c r="CT19" s="12">
        <v>0.21</v>
      </c>
      <c r="CU19" s="12">
        <v>0.21</v>
      </c>
      <c r="CV19" s="12">
        <v>0.21</v>
      </c>
      <c r="CW19" s="12">
        <v>0.21</v>
      </c>
      <c r="CX19" s="12">
        <v>0.21</v>
      </c>
      <c r="CY19" s="12">
        <v>0.21</v>
      </c>
      <c r="CZ19" s="12">
        <v>0.21</v>
      </c>
      <c r="DA19" s="12">
        <v>0.21</v>
      </c>
      <c r="DB19" s="12">
        <v>0.21</v>
      </c>
      <c r="DC19" s="12">
        <v>0.21</v>
      </c>
      <c r="DD19" s="12">
        <v>0.21</v>
      </c>
      <c r="DE19" s="12">
        <v>0.21</v>
      </c>
      <c r="DF19" s="12">
        <v>0.21</v>
      </c>
      <c r="DG19" s="12">
        <v>0.21</v>
      </c>
      <c r="DH19" s="12">
        <v>0.21</v>
      </c>
      <c r="DI19" s="12">
        <v>0.21</v>
      </c>
      <c r="DJ19" s="12">
        <v>0.21</v>
      </c>
      <c r="DK19" s="12">
        <v>0.21</v>
      </c>
      <c r="DL19" s="12">
        <v>0.21</v>
      </c>
      <c r="DM19" s="12">
        <v>0.21</v>
      </c>
      <c r="DN19" s="12">
        <v>0.21</v>
      </c>
      <c r="DO19" s="12">
        <v>0.21</v>
      </c>
      <c r="DP19" s="12">
        <v>0.21</v>
      </c>
      <c r="DQ19" s="12">
        <v>0</v>
      </c>
      <c r="DR19" s="12">
        <v>0.21</v>
      </c>
      <c r="DS19" s="12">
        <v>0.21</v>
      </c>
      <c r="DT19" s="12">
        <v>0</v>
      </c>
      <c r="DU19" s="12">
        <v>0.21</v>
      </c>
      <c r="DV19" s="12">
        <v>0.21</v>
      </c>
      <c r="DW19" s="12">
        <v>0.21</v>
      </c>
      <c r="DX19" s="12">
        <v>0.21</v>
      </c>
      <c r="DY19" s="39" t="s">
        <v>115</v>
      </c>
      <c r="DZ19" s="12">
        <v>0.21</v>
      </c>
      <c r="EA19" s="12">
        <v>0.21</v>
      </c>
      <c r="EB19" s="12">
        <v>0.21</v>
      </c>
      <c r="EC19" s="12">
        <v>0.21</v>
      </c>
      <c r="ED19" s="12">
        <v>0.21</v>
      </c>
      <c r="EE19" s="12">
        <v>0.21</v>
      </c>
      <c r="EF19" s="12">
        <v>0.21</v>
      </c>
      <c r="EG19" s="12">
        <v>0.21</v>
      </c>
      <c r="EH19" s="12">
        <v>0.21</v>
      </c>
      <c r="EI19" s="12">
        <v>0</v>
      </c>
      <c r="EJ19" s="12">
        <v>0.21</v>
      </c>
      <c r="EK19" s="12">
        <v>0.21</v>
      </c>
      <c r="EL19" s="12">
        <v>0.21</v>
      </c>
      <c r="EM19" s="12">
        <v>0.21</v>
      </c>
      <c r="EN19" s="39" t="s">
        <v>115</v>
      </c>
      <c r="EO19" s="12">
        <v>0.21</v>
      </c>
      <c r="EP19" s="12">
        <v>0.21</v>
      </c>
      <c r="EQ19" s="12">
        <v>0.21</v>
      </c>
      <c r="ER19" s="12">
        <v>0.21</v>
      </c>
      <c r="ES19" s="12">
        <v>0.21</v>
      </c>
      <c r="ET19" s="12">
        <v>0.21</v>
      </c>
      <c r="EU19" s="12">
        <v>0.21</v>
      </c>
      <c r="EV19" s="12">
        <v>0.21</v>
      </c>
      <c r="EW19" s="12">
        <v>0</v>
      </c>
      <c r="EX19" s="12">
        <v>0</v>
      </c>
      <c r="EY19" s="12">
        <v>0.21</v>
      </c>
      <c r="EZ19" s="12">
        <v>0</v>
      </c>
      <c r="FA19" s="12">
        <v>0</v>
      </c>
      <c r="FB19" s="12">
        <v>0</v>
      </c>
      <c r="FC19" s="12">
        <v>0.21</v>
      </c>
      <c r="FD19" s="12">
        <v>0.21</v>
      </c>
      <c r="FE19" s="39" t="s">
        <v>115</v>
      </c>
      <c r="FF19" s="12">
        <v>0.21</v>
      </c>
      <c r="FG19" s="12">
        <v>0.21</v>
      </c>
      <c r="FH19" s="12">
        <v>0.21</v>
      </c>
      <c r="FI19" s="12">
        <v>0</v>
      </c>
      <c r="FJ19" s="12">
        <v>0</v>
      </c>
      <c r="FK19" s="12">
        <v>0</v>
      </c>
      <c r="FL19" s="12">
        <v>0.21</v>
      </c>
      <c r="FM19" s="12">
        <v>0</v>
      </c>
      <c r="FN19" s="12">
        <v>0</v>
      </c>
      <c r="FO19" s="12">
        <v>0</v>
      </c>
      <c r="FP19" s="12">
        <v>0</v>
      </c>
      <c r="FQ19" s="12">
        <v>0</v>
      </c>
      <c r="FR19" s="12">
        <v>0</v>
      </c>
      <c r="FS19" s="12">
        <v>0</v>
      </c>
      <c r="FT19" s="12">
        <v>0</v>
      </c>
      <c r="FU19" s="12">
        <v>0</v>
      </c>
      <c r="FV19" s="12">
        <v>0</v>
      </c>
      <c r="FW19" s="12">
        <v>0</v>
      </c>
      <c r="FX19" s="12">
        <v>0</v>
      </c>
      <c r="FY19" s="12">
        <v>0</v>
      </c>
      <c r="FZ19" s="12">
        <v>0</v>
      </c>
      <c r="GA19" s="12">
        <v>0</v>
      </c>
      <c r="GB19" s="12">
        <v>0</v>
      </c>
      <c r="GC19" s="12">
        <v>0</v>
      </c>
      <c r="GD19" s="12">
        <v>0</v>
      </c>
    </row>
    <row r="20" spans="1:186" ht="21.75" customHeight="1">
      <c r="A20" s="3"/>
      <c r="B20" s="258" t="s">
        <v>28</v>
      </c>
      <c r="C20" s="258"/>
      <c r="D20" s="258"/>
      <c r="E20" s="258"/>
      <c r="F20" s="12">
        <v>0.28</v>
      </c>
      <c r="G20" s="12">
        <v>0.28</v>
      </c>
      <c r="H20" s="12">
        <v>0.28</v>
      </c>
      <c r="I20" s="12">
        <v>0.28</v>
      </c>
      <c r="J20" s="12">
        <v>0.28</v>
      </c>
      <c r="K20" s="12">
        <v>0.28</v>
      </c>
      <c r="L20" s="12">
        <v>0.28</v>
      </c>
      <c r="M20" s="12">
        <v>0.28</v>
      </c>
      <c r="N20" s="12">
        <v>0.28</v>
      </c>
      <c r="O20" s="12">
        <v>0.28</v>
      </c>
      <c r="P20" s="12">
        <v>0.28</v>
      </c>
      <c r="Q20" s="12">
        <v>0.28</v>
      </c>
      <c r="R20" s="12">
        <v>0.28</v>
      </c>
      <c r="S20" s="12">
        <v>0</v>
      </c>
      <c r="T20" s="12">
        <v>0.28</v>
      </c>
      <c r="U20" s="3"/>
      <c r="V20" s="37">
        <v>0</v>
      </c>
      <c r="W20" s="12">
        <v>0</v>
      </c>
      <c r="X20" s="12">
        <v>0</v>
      </c>
      <c r="Y20" s="12">
        <v>0</v>
      </c>
      <c r="Z20" s="12">
        <v>0.28</v>
      </c>
      <c r="AA20" s="12">
        <v>0.28</v>
      </c>
      <c r="AB20" s="12">
        <v>0.28</v>
      </c>
      <c r="AC20" s="12">
        <v>0.28</v>
      </c>
      <c r="AD20" s="12">
        <v>0.28</v>
      </c>
      <c r="AE20" s="12">
        <v>0.28</v>
      </c>
      <c r="AF20" s="12">
        <v>0.28</v>
      </c>
      <c r="AG20" s="12">
        <v>0.28</v>
      </c>
      <c r="AH20" s="12">
        <v>0.28</v>
      </c>
      <c r="AI20" s="258" t="s">
        <v>28</v>
      </c>
      <c r="AJ20" s="258"/>
      <c r="AK20" s="258"/>
      <c r="AL20" s="258"/>
      <c r="AM20" s="12">
        <v>0.28</v>
      </c>
      <c r="AN20" s="12">
        <v>0.28</v>
      </c>
      <c r="AO20" s="12">
        <v>0.28</v>
      </c>
      <c r="AP20" s="12">
        <v>0.28</v>
      </c>
      <c r="AQ20" s="12">
        <v>0.28</v>
      </c>
      <c r="AR20" s="12">
        <v>0.28</v>
      </c>
      <c r="AS20" s="12">
        <v>0.28</v>
      </c>
      <c r="AT20" s="3"/>
      <c r="AU20" s="12">
        <v>0</v>
      </c>
      <c r="AV20" s="12">
        <v>0.28</v>
      </c>
      <c r="AW20" s="12">
        <v>0.28</v>
      </c>
      <c r="AX20" s="12">
        <v>0</v>
      </c>
      <c r="AY20" s="12">
        <v>0.28</v>
      </c>
      <c r="AZ20" s="12">
        <v>0.28</v>
      </c>
      <c r="BA20" s="12">
        <v>0.28</v>
      </c>
      <c r="BB20" s="12">
        <v>0.28</v>
      </c>
      <c r="BC20" s="12">
        <v>0.28</v>
      </c>
      <c r="BD20" s="12">
        <v>0.28</v>
      </c>
      <c r="BE20" s="12">
        <v>0.28</v>
      </c>
      <c r="BF20" s="12">
        <v>0.28</v>
      </c>
      <c r="BG20" s="12">
        <v>0.28</v>
      </c>
      <c r="BH20" s="12">
        <v>0.28</v>
      </c>
      <c r="BI20" s="12">
        <v>0.28</v>
      </c>
      <c r="BJ20" s="12">
        <v>0.28</v>
      </c>
      <c r="BK20" s="39" t="s">
        <v>116</v>
      </c>
      <c r="BL20" s="12">
        <v>0.28</v>
      </c>
      <c r="BM20" s="12">
        <v>0.28</v>
      </c>
      <c r="BN20" s="12">
        <v>0.28</v>
      </c>
      <c r="BO20" s="12">
        <v>0.28</v>
      </c>
      <c r="BP20" s="12">
        <v>0.28</v>
      </c>
      <c r="BQ20" s="12">
        <v>0.28</v>
      </c>
      <c r="BR20" s="12">
        <v>0.28</v>
      </c>
      <c r="BS20" s="12">
        <v>0.28</v>
      </c>
      <c r="BT20" s="12">
        <v>0.28</v>
      </c>
      <c r="BU20" s="12">
        <v>0.28</v>
      </c>
      <c r="BV20" s="12">
        <v>0.28</v>
      </c>
      <c r="BW20" s="12">
        <v>0.28</v>
      </c>
      <c r="BX20" s="12">
        <v>0.28</v>
      </c>
      <c r="BY20" s="12">
        <v>0.28</v>
      </c>
      <c r="BZ20" s="12">
        <v>0.28</v>
      </c>
      <c r="CA20" s="39" t="s">
        <v>116</v>
      </c>
      <c r="CB20" s="12">
        <v>0.28</v>
      </c>
      <c r="CC20" s="12">
        <v>0.28</v>
      </c>
      <c r="CD20" s="12">
        <v>0.28</v>
      </c>
      <c r="CE20" s="12">
        <v>0.28</v>
      </c>
      <c r="CF20" s="12">
        <v>0.28</v>
      </c>
      <c r="CG20" s="12">
        <v>0.28</v>
      </c>
      <c r="CH20" s="12">
        <v>0.28</v>
      </c>
      <c r="CI20" s="12">
        <v>0.28</v>
      </c>
      <c r="CJ20" s="12">
        <v>0.28</v>
      </c>
      <c r="CK20" s="12">
        <v>0.28</v>
      </c>
      <c r="CL20" s="12">
        <v>0.28</v>
      </c>
      <c r="CM20" s="12">
        <v>0.28</v>
      </c>
      <c r="CN20" s="12">
        <v>0.28</v>
      </c>
      <c r="CO20" s="12">
        <v>0.28</v>
      </c>
      <c r="CP20" s="12">
        <v>0.28</v>
      </c>
      <c r="CQ20" s="39" t="s">
        <v>116</v>
      </c>
      <c r="CR20" s="12">
        <v>0.28</v>
      </c>
      <c r="CS20" s="12">
        <v>0.28</v>
      </c>
      <c r="CT20" s="12">
        <v>0.28</v>
      </c>
      <c r="CU20" s="12">
        <v>0.28</v>
      </c>
      <c r="CV20" s="12">
        <v>0.28</v>
      </c>
      <c r="CW20" s="12">
        <v>0.28</v>
      </c>
      <c r="CX20" s="12">
        <v>0.28</v>
      </c>
      <c r="CY20" s="12">
        <v>0.28</v>
      </c>
      <c r="CZ20" s="12">
        <v>0.28</v>
      </c>
      <c r="DA20" s="12">
        <v>0.28</v>
      </c>
      <c r="DB20" s="12">
        <v>0.28</v>
      </c>
      <c r="DC20" s="12">
        <v>0.28</v>
      </c>
      <c r="DD20" s="12">
        <v>0.28</v>
      </c>
      <c r="DE20" s="12">
        <v>0.28</v>
      </c>
      <c r="DF20" s="12">
        <v>0.28</v>
      </c>
      <c r="DG20" s="12">
        <v>0.28</v>
      </c>
      <c r="DH20" s="12">
        <v>0.28</v>
      </c>
      <c r="DI20" s="12">
        <v>0.28</v>
      </c>
      <c r="DJ20" s="12">
        <v>0.28</v>
      </c>
      <c r="DK20" s="12">
        <v>0.28</v>
      </c>
      <c r="DL20" s="12">
        <v>0.28</v>
      </c>
      <c r="DM20" s="12">
        <v>0.28</v>
      </c>
      <c r="DN20" s="12">
        <v>0.28</v>
      </c>
      <c r="DO20" s="12">
        <v>0.28</v>
      </c>
      <c r="DP20" s="12">
        <v>0.28</v>
      </c>
      <c r="DQ20" s="12">
        <v>0</v>
      </c>
      <c r="DR20" s="12">
        <v>0.28</v>
      </c>
      <c r="DS20" s="12">
        <v>0</v>
      </c>
      <c r="DT20" s="12">
        <v>0</v>
      </c>
      <c r="DU20" s="12">
        <v>0.28</v>
      </c>
      <c r="DV20" s="12">
        <v>0.28</v>
      </c>
      <c r="DW20" s="12">
        <v>0.28</v>
      </c>
      <c r="DX20" s="12">
        <v>0.28</v>
      </c>
      <c r="DY20" s="39" t="s">
        <v>116</v>
      </c>
      <c r="DZ20" s="12">
        <v>0.28</v>
      </c>
      <c r="EA20" s="12">
        <v>0.28</v>
      </c>
      <c r="EB20" s="12">
        <v>0.28</v>
      </c>
      <c r="EC20" s="12">
        <v>0.28</v>
      </c>
      <c r="ED20" s="12">
        <v>0.28</v>
      </c>
      <c r="EE20" s="12">
        <v>0.28</v>
      </c>
      <c r="EF20" s="12">
        <v>0.28</v>
      </c>
      <c r="EG20" s="12">
        <v>0</v>
      </c>
      <c r="EH20" s="12">
        <v>0.28</v>
      </c>
      <c r="EI20" s="12">
        <v>0</v>
      </c>
      <c r="EJ20" s="12">
        <v>0.28</v>
      </c>
      <c r="EK20" s="12">
        <v>0.28</v>
      </c>
      <c r="EL20" s="12">
        <v>0.28</v>
      </c>
      <c r="EM20" s="12">
        <v>0.28</v>
      </c>
      <c r="EN20" s="39" t="s">
        <v>116</v>
      </c>
      <c r="EO20" s="12">
        <v>0.28</v>
      </c>
      <c r="EP20" s="12">
        <v>0.28</v>
      </c>
      <c r="EQ20" s="12">
        <v>0.28</v>
      </c>
      <c r="ER20" s="12">
        <v>0.28</v>
      </c>
      <c r="ES20" s="12">
        <v>0.28</v>
      </c>
      <c r="ET20" s="12">
        <v>0.28</v>
      </c>
      <c r="EU20" s="12">
        <v>0.28</v>
      </c>
      <c r="EV20" s="12">
        <v>0.28</v>
      </c>
      <c r="EW20" s="12">
        <v>0</v>
      </c>
      <c r="EX20" s="12">
        <v>0</v>
      </c>
      <c r="EY20" s="12">
        <v>0</v>
      </c>
      <c r="EZ20" s="12">
        <v>0</v>
      </c>
      <c r="FA20" s="12">
        <v>0.28</v>
      </c>
      <c r="FB20" s="12">
        <v>0.28</v>
      </c>
      <c r="FC20" s="12">
        <v>0.28</v>
      </c>
      <c r="FD20" s="12">
        <v>0.28</v>
      </c>
      <c r="FE20" s="39" t="s">
        <v>116</v>
      </c>
      <c r="FF20" s="12">
        <v>0</v>
      </c>
      <c r="FG20" s="12">
        <v>0.28</v>
      </c>
      <c r="FH20" s="12">
        <v>0.28</v>
      </c>
      <c r="FI20" s="12">
        <v>0</v>
      </c>
      <c r="FJ20" s="12">
        <v>0</v>
      </c>
      <c r="FK20" s="12">
        <v>0.28</v>
      </c>
      <c r="FL20" s="12">
        <v>0.28</v>
      </c>
      <c r="FM20" s="12">
        <v>0.28</v>
      </c>
      <c r="FN20" s="12">
        <v>0.28</v>
      </c>
      <c r="FO20" s="12">
        <v>0.28</v>
      </c>
      <c r="FP20" s="12">
        <v>0.28</v>
      </c>
      <c r="FQ20" s="12">
        <v>0.28</v>
      </c>
      <c r="FR20" s="12">
        <v>0.28</v>
      </c>
      <c r="FS20" s="12">
        <v>0.28</v>
      </c>
      <c r="FT20" s="12">
        <v>0.28</v>
      </c>
      <c r="FU20" s="12">
        <v>0.28</v>
      </c>
      <c r="FV20" s="12">
        <v>0.28</v>
      </c>
      <c r="FW20" s="12">
        <v>0.28</v>
      </c>
      <c r="FX20" s="12">
        <v>0.28</v>
      </c>
      <c r="FY20" s="12">
        <v>0.28</v>
      </c>
      <c r="FZ20" s="12">
        <v>0.28</v>
      </c>
      <c r="GA20" s="12">
        <v>0.28</v>
      </c>
      <c r="GB20" s="12">
        <v>0.28</v>
      </c>
      <c r="GC20" s="12">
        <v>0.28</v>
      </c>
      <c r="GD20" s="12">
        <v>0.28</v>
      </c>
    </row>
    <row r="21" spans="1:186" ht="15" customHeight="1">
      <c r="A21" s="3"/>
      <c r="B21" s="258" t="s">
        <v>14</v>
      </c>
      <c r="C21" s="258"/>
      <c r="D21" s="258"/>
      <c r="E21" s="25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"/>
      <c r="V21" s="37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258" t="s">
        <v>14</v>
      </c>
      <c r="AJ21" s="258"/>
      <c r="AK21" s="258"/>
      <c r="AL21" s="258"/>
      <c r="AM21" s="12"/>
      <c r="AN21" s="12"/>
      <c r="AO21" s="12"/>
      <c r="AP21" s="12"/>
      <c r="AQ21" s="12"/>
      <c r="AR21" s="12"/>
      <c r="AS21" s="12"/>
      <c r="AT21" s="3"/>
      <c r="AU21" s="12">
        <v>0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39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39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39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39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39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39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</row>
    <row r="22" spans="1:186" ht="12.75" customHeight="1">
      <c r="A22" s="3"/>
      <c r="B22" s="258" t="s">
        <v>20</v>
      </c>
      <c r="C22" s="258"/>
      <c r="D22" s="258"/>
      <c r="E22" s="258"/>
      <c r="F22" s="12">
        <v>1.63</v>
      </c>
      <c r="G22" s="12">
        <v>1.63</v>
      </c>
      <c r="H22" s="12">
        <v>1.63</v>
      </c>
      <c r="I22" s="12">
        <v>1.63</v>
      </c>
      <c r="J22" s="12">
        <v>1.63</v>
      </c>
      <c r="K22" s="12">
        <v>1.63</v>
      </c>
      <c r="L22" s="12">
        <v>1.63</v>
      </c>
      <c r="M22" s="12">
        <v>1.63</v>
      </c>
      <c r="N22" s="12">
        <v>1.63</v>
      </c>
      <c r="O22" s="12">
        <v>1.63</v>
      </c>
      <c r="P22" s="12">
        <v>1.63</v>
      </c>
      <c r="Q22" s="12">
        <v>1.63</v>
      </c>
      <c r="R22" s="12">
        <v>1.63</v>
      </c>
      <c r="S22" s="12">
        <v>1.63</v>
      </c>
      <c r="T22" s="12">
        <v>1.63</v>
      </c>
      <c r="U22" s="3"/>
      <c r="V22" s="37">
        <v>1.63</v>
      </c>
      <c r="W22" s="12">
        <v>1.63</v>
      </c>
      <c r="X22" s="12">
        <v>1.63</v>
      </c>
      <c r="Y22" s="12">
        <v>1.63</v>
      </c>
      <c r="Z22" s="12">
        <v>1.63</v>
      </c>
      <c r="AA22" s="12">
        <v>1.63</v>
      </c>
      <c r="AB22" s="12">
        <v>1.63</v>
      </c>
      <c r="AC22" s="12">
        <v>1.63</v>
      </c>
      <c r="AD22" s="12">
        <v>1.63</v>
      </c>
      <c r="AE22" s="12">
        <v>1.63</v>
      </c>
      <c r="AF22" s="12">
        <v>1.84</v>
      </c>
      <c r="AG22" s="12">
        <v>1.84</v>
      </c>
      <c r="AH22" s="12">
        <v>1.84</v>
      </c>
      <c r="AI22" s="258" t="s">
        <v>20</v>
      </c>
      <c r="AJ22" s="258"/>
      <c r="AK22" s="258"/>
      <c r="AL22" s="258"/>
      <c r="AM22" s="12">
        <v>1.63</v>
      </c>
      <c r="AN22" s="12">
        <v>1.63</v>
      </c>
      <c r="AO22" s="12">
        <v>1.63</v>
      </c>
      <c r="AP22" s="12">
        <v>1.63</v>
      </c>
      <c r="AQ22" s="12">
        <v>1.63</v>
      </c>
      <c r="AR22" s="12">
        <v>1.63</v>
      </c>
      <c r="AS22" s="12">
        <v>1.63</v>
      </c>
      <c r="AT22" s="3"/>
      <c r="AU22" s="12">
        <v>1.63</v>
      </c>
      <c r="AV22" s="12">
        <v>1.63</v>
      </c>
      <c r="AW22" s="12">
        <v>1.63</v>
      </c>
      <c r="AX22" s="12">
        <v>1.63</v>
      </c>
      <c r="AY22" s="12">
        <v>1.63</v>
      </c>
      <c r="AZ22" s="12">
        <v>1.63</v>
      </c>
      <c r="BA22" s="12">
        <v>1.63</v>
      </c>
      <c r="BB22" s="12">
        <v>1.63</v>
      </c>
      <c r="BC22" s="12">
        <v>1.63</v>
      </c>
      <c r="BD22" s="12">
        <v>1.63</v>
      </c>
      <c r="BE22" s="12">
        <v>1.63</v>
      </c>
      <c r="BF22" s="12">
        <v>1.63</v>
      </c>
      <c r="BG22" s="12">
        <v>1.63</v>
      </c>
      <c r="BH22" s="12">
        <v>1.63</v>
      </c>
      <c r="BI22" s="12">
        <v>1.63</v>
      </c>
      <c r="BJ22" s="12">
        <v>1.63</v>
      </c>
      <c r="BK22" s="39" t="s">
        <v>117</v>
      </c>
      <c r="BL22" s="12">
        <v>1.63</v>
      </c>
      <c r="BM22" s="12">
        <v>1.63</v>
      </c>
      <c r="BN22" s="12">
        <v>1.63</v>
      </c>
      <c r="BO22" s="12">
        <v>1.63</v>
      </c>
      <c r="BP22" s="12">
        <v>1.63</v>
      </c>
      <c r="BQ22" s="12">
        <v>1.63</v>
      </c>
      <c r="BR22" s="12">
        <v>1.63</v>
      </c>
      <c r="BS22" s="12">
        <v>1.63</v>
      </c>
      <c r="BT22" s="12">
        <v>1.63</v>
      </c>
      <c r="BU22" s="12">
        <v>1.63</v>
      </c>
      <c r="BV22" s="12">
        <v>1.63</v>
      </c>
      <c r="BW22" s="12">
        <v>1.63</v>
      </c>
      <c r="BX22" s="12">
        <v>1.63</v>
      </c>
      <c r="BY22" s="12">
        <v>1.63</v>
      </c>
      <c r="BZ22" s="12">
        <v>1.63</v>
      </c>
      <c r="CA22" s="39" t="s">
        <v>117</v>
      </c>
      <c r="CB22" s="12">
        <v>1.63</v>
      </c>
      <c r="CC22" s="12">
        <v>1.63</v>
      </c>
      <c r="CD22" s="12">
        <v>1.63</v>
      </c>
      <c r="CE22" s="12">
        <v>1.63</v>
      </c>
      <c r="CF22" s="12">
        <v>1.63</v>
      </c>
      <c r="CG22" s="12">
        <v>1.63</v>
      </c>
      <c r="CH22" s="12">
        <v>1.63</v>
      </c>
      <c r="CI22" s="12">
        <v>1.63</v>
      </c>
      <c r="CJ22" s="12">
        <v>1.63</v>
      </c>
      <c r="CK22" s="12">
        <v>1.63</v>
      </c>
      <c r="CL22" s="12">
        <v>1.63</v>
      </c>
      <c r="CM22" s="12">
        <v>1.63</v>
      </c>
      <c r="CN22" s="12">
        <v>1.63</v>
      </c>
      <c r="CO22" s="12">
        <v>1.63</v>
      </c>
      <c r="CP22" s="12">
        <v>1.63</v>
      </c>
      <c r="CQ22" s="39" t="s">
        <v>117</v>
      </c>
      <c r="CR22" s="12">
        <v>1.63</v>
      </c>
      <c r="CS22" s="12">
        <v>1.63</v>
      </c>
      <c r="CT22" s="12">
        <v>1.63</v>
      </c>
      <c r="CU22" s="12">
        <v>1.63</v>
      </c>
      <c r="CV22" s="12">
        <v>1.63</v>
      </c>
      <c r="CW22" s="12">
        <v>1.63</v>
      </c>
      <c r="CX22" s="12">
        <v>1.63</v>
      </c>
      <c r="CY22" s="12">
        <v>1.63</v>
      </c>
      <c r="CZ22" s="12">
        <v>1.63</v>
      </c>
      <c r="DA22" s="12">
        <v>1.63</v>
      </c>
      <c r="DB22" s="12">
        <v>1.63</v>
      </c>
      <c r="DC22" s="12">
        <v>1.63</v>
      </c>
      <c r="DD22" s="12">
        <v>1.63</v>
      </c>
      <c r="DE22" s="12">
        <v>1.63</v>
      </c>
      <c r="DF22" s="12">
        <v>1.63</v>
      </c>
      <c r="DG22" s="12">
        <v>1.63</v>
      </c>
      <c r="DH22" s="12">
        <v>1.63</v>
      </c>
      <c r="DI22" s="12">
        <v>1.63</v>
      </c>
      <c r="DJ22" s="12">
        <v>1.63</v>
      </c>
      <c r="DK22" s="12">
        <v>1.63</v>
      </c>
      <c r="DL22" s="12">
        <v>1.63</v>
      </c>
      <c r="DM22" s="12">
        <v>1.63</v>
      </c>
      <c r="DN22" s="12">
        <v>1.63</v>
      </c>
      <c r="DO22" s="12">
        <v>1.63</v>
      </c>
      <c r="DP22" s="12">
        <v>1.63</v>
      </c>
      <c r="DQ22" s="12">
        <v>1.63</v>
      </c>
      <c r="DR22" s="12">
        <v>1.63</v>
      </c>
      <c r="DS22" s="12">
        <v>1.63</v>
      </c>
      <c r="DT22" s="12">
        <v>1.63</v>
      </c>
      <c r="DU22" s="12">
        <v>1.63</v>
      </c>
      <c r="DV22" s="12">
        <v>1.63</v>
      </c>
      <c r="DW22" s="12">
        <v>1.63</v>
      </c>
      <c r="DX22" s="12">
        <v>1.63</v>
      </c>
      <c r="DY22" s="39" t="s">
        <v>117</v>
      </c>
      <c r="DZ22" s="12">
        <v>1.63</v>
      </c>
      <c r="EA22" s="12">
        <v>1.63</v>
      </c>
      <c r="EB22" s="12">
        <v>1.63</v>
      </c>
      <c r="EC22" s="12">
        <v>1.63</v>
      </c>
      <c r="ED22" s="12">
        <v>1.63</v>
      </c>
      <c r="EE22" s="12">
        <v>1.63</v>
      </c>
      <c r="EF22" s="12">
        <v>1.63</v>
      </c>
      <c r="EG22" s="12">
        <v>1.63</v>
      </c>
      <c r="EH22" s="12">
        <v>1.63</v>
      </c>
      <c r="EI22" s="12">
        <v>1.63</v>
      </c>
      <c r="EJ22" s="12">
        <v>1.63</v>
      </c>
      <c r="EK22" s="12">
        <v>1.63</v>
      </c>
      <c r="EL22" s="12">
        <v>1.63</v>
      </c>
      <c r="EM22" s="12">
        <v>1.63</v>
      </c>
      <c r="EN22" s="39" t="s">
        <v>117</v>
      </c>
      <c r="EO22" s="12">
        <v>1.63</v>
      </c>
      <c r="EP22" s="12">
        <v>1.63</v>
      </c>
      <c r="EQ22" s="12">
        <v>1.63</v>
      </c>
      <c r="ER22" s="12">
        <v>1.63</v>
      </c>
      <c r="ES22" s="12">
        <v>1.63</v>
      </c>
      <c r="ET22" s="12">
        <v>1.63</v>
      </c>
      <c r="EU22" s="12">
        <v>1.63</v>
      </c>
      <c r="EV22" s="12">
        <v>1.63</v>
      </c>
      <c r="EW22" s="12">
        <v>1.63</v>
      </c>
      <c r="EX22" s="12">
        <v>1.63</v>
      </c>
      <c r="EY22" s="12">
        <v>1.63</v>
      </c>
      <c r="EZ22" s="12">
        <v>1.63</v>
      </c>
      <c r="FA22" s="12">
        <v>1.63</v>
      </c>
      <c r="FB22" s="12">
        <v>1.63</v>
      </c>
      <c r="FC22" s="12">
        <v>1.63</v>
      </c>
      <c r="FD22" s="12">
        <v>1.63</v>
      </c>
      <c r="FE22" s="39" t="s">
        <v>117</v>
      </c>
      <c r="FF22" s="12">
        <v>1.63</v>
      </c>
      <c r="FG22" s="12">
        <v>1.63</v>
      </c>
      <c r="FH22" s="12">
        <v>1.63</v>
      </c>
      <c r="FI22" s="12">
        <v>1.63</v>
      </c>
      <c r="FJ22" s="12">
        <v>1.63</v>
      </c>
      <c r="FK22" s="12">
        <v>1.63</v>
      </c>
      <c r="FL22" s="12">
        <v>1.63</v>
      </c>
      <c r="FM22" s="12">
        <v>1.63</v>
      </c>
      <c r="FN22" s="12">
        <v>0.25</v>
      </c>
      <c r="FO22" s="12">
        <v>1.63</v>
      </c>
      <c r="FP22" s="12">
        <v>1.63</v>
      </c>
      <c r="FQ22" s="12">
        <v>1.63</v>
      </c>
      <c r="FR22" s="12">
        <v>1.63</v>
      </c>
      <c r="FS22" s="12">
        <v>1.63</v>
      </c>
      <c r="FT22" s="12">
        <v>1.63</v>
      </c>
      <c r="FU22" s="12">
        <v>1.63</v>
      </c>
      <c r="FV22" s="12">
        <v>1.63</v>
      </c>
      <c r="FW22" s="12">
        <v>1.63</v>
      </c>
      <c r="FX22" s="12">
        <v>1.63</v>
      </c>
      <c r="FY22" s="12">
        <v>1.63</v>
      </c>
      <c r="FZ22" s="12">
        <v>1.63</v>
      </c>
      <c r="GA22" s="12">
        <v>1.63</v>
      </c>
      <c r="GB22" s="12">
        <v>1.63</v>
      </c>
      <c r="GC22" s="12">
        <v>1.63</v>
      </c>
      <c r="GD22" s="12">
        <v>1.63</v>
      </c>
    </row>
    <row r="23" spans="1:186" ht="25.5" customHeight="1">
      <c r="A23" s="3">
        <v>5</v>
      </c>
      <c r="B23" s="252" t="s">
        <v>10</v>
      </c>
      <c r="C23" s="252"/>
      <c r="D23" s="252"/>
      <c r="E23" s="252"/>
      <c r="F23" s="29">
        <v>1.44</v>
      </c>
      <c r="G23" s="29">
        <v>1.44</v>
      </c>
      <c r="H23" s="29">
        <v>1.44</v>
      </c>
      <c r="I23" s="29">
        <v>1.44</v>
      </c>
      <c r="J23" s="29">
        <v>1.44</v>
      </c>
      <c r="K23" s="29">
        <v>1.44</v>
      </c>
      <c r="L23" s="29">
        <v>1.44</v>
      </c>
      <c r="M23" s="29">
        <v>1.44</v>
      </c>
      <c r="N23" s="29">
        <v>1.44</v>
      </c>
      <c r="O23" s="29">
        <v>1.44</v>
      </c>
      <c r="P23" s="29">
        <v>1.44</v>
      </c>
      <c r="Q23" s="29">
        <v>1.44</v>
      </c>
      <c r="R23" s="8">
        <v>1.44</v>
      </c>
      <c r="S23" s="8">
        <v>0</v>
      </c>
      <c r="T23" s="29">
        <v>1.44</v>
      </c>
      <c r="U23" s="3">
        <v>5</v>
      </c>
      <c r="V23" s="37">
        <v>0</v>
      </c>
      <c r="W23" s="12">
        <v>0</v>
      </c>
      <c r="X23" s="12">
        <v>0</v>
      </c>
      <c r="Y23" s="12">
        <v>0</v>
      </c>
      <c r="Z23" s="29">
        <v>1.44</v>
      </c>
      <c r="AA23" s="29">
        <v>1.44</v>
      </c>
      <c r="AB23" s="8">
        <v>1.44</v>
      </c>
      <c r="AC23" s="29">
        <v>1.44</v>
      </c>
      <c r="AD23" s="29">
        <v>1.44</v>
      </c>
      <c r="AE23" s="29">
        <v>1.44</v>
      </c>
      <c r="AF23" s="8">
        <v>0</v>
      </c>
      <c r="AG23" s="8">
        <v>0</v>
      </c>
      <c r="AH23" s="8">
        <v>0</v>
      </c>
      <c r="AI23" s="252" t="s">
        <v>10</v>
      </c>
      <c r="AJ23" s="252"/>
      <c r="AK23" s="252"/>
      <c r="AL23" s="252"/>
      <c r="AM23" s="8">
        <v>1.44</v>
      </c>
      <c r="AN23" s="8">
        <v>1.44</v>
      </c>
      <c r="AO23" s="8">
        <v>1.44</v>
      </c>
      <c r="AP23" s="8">
        <v>1.44</v>
      </c>
      <c r="AQ23" s="8">
        <v>1.44</v>
      </c>
      <c r="AR23" s="8">
        <v>1.44</v>
      </c>
      <c r="AS23" s="8">
        <v>1.44</v>
      </c>
      <c r="AT23" s="3">
        <v>5</v>
      </c>
      <c r="AU23" s="8">
        <v>0</v>
      </c>
      <c r="AV23" s="8">
        <v>1.44</v>
      </c>
      <c r="AW23" s="8">
        <v>1.44</v>
      </c>
      <c r="AX23" s="8">
        <v>0</v>
      </c>
      <c r="AY23" s="8">
        <v>1.44</v>
      </c>
      <c r="AZ23" s="8">
        <v>1.44</v>
      </c>
      <c r="BA23" s="8">
        <v>1.44</v>
      </c>
      <c r="BB23" s="8">
        <v>1.44</v>
      </c>
      <c r="BC23" s="8">
        <v>1.44</v>
      </c>
      <c r="BD23" s="8">
        <v>1.44</v>
      </c>
      <c r="BE23" s="8">
        <v>1.44</v>
      </c>
      <c r="BF23" s="8">
        <v>1.44</v>
      </c>
      <c r="BG23" s="8">
        <v>1.44</v>
      </c>
      <c r="BH23" s="8">
        <v>1.44</v>
      </c>
      <c r="BI23" s="8">
        <v>1.44</v>
      </c>
      <c r="BJ23" s="8">
        <v>1.44</v>
      </c>
      <c r="BK23" s="3">
        <v>5</v>
      </c>
      <c r="BL23" s="8">
        <v>1.44</v>
      </c>
      <c r="BM23" s="8">
        <v>1.44</v>
      </c>
      <c r="BN23" s="8">
        <v>1.44</v>
      </c>
      <c r="BO23" s="8">
        <v>1.44</v>
      </c>
      <c r="BP23" s="8">
        <v>1.44</v>
      </c>
      <c r="BQ23" s="8">
        <v>1.44</v>
      </c>
      <c r="BR23" s="8">
        <v>0</v>
      </c>
      <c r="BS23" s="8">
        <v>0</v>
      </c>
      <c r="BT23" s="8">
        <v>0</v>
      </c>
      <c r="BU23" s="8">
        <v>1.44</v>
      </c>
      <c r="BV23" s="8">
        <v>1.44</v>
      </c>
      <c r="BW23" s="8">
        <v>1.44</v>
      </c>
      <c r="BX23" s="8">
        <v>1.44</v>
      </c>
      <c r="BY23" s="8">
        <v>1.44</v>
      </c>
      <c r="BZ23" s="8">
        <v>1.44</v>
      </c>
      <c r="CA23" s="3">
        <v>5</v>
      </c>
      <c r="CB23" s="8">
        <v>1.44</v>
      </c>
      <c r="CC23" s="8">
        <v>1.44</v>
      </c>
      <c r="CD23" s="8">
        <v>1.44</v>
      </c>
      <c r="CE23" s="8">
        <v>1.44</v>
      </c>
      <c r="CF23" s="8">
        <v>1.44</v>
      </c>
      <c r="CG23" s="8">
        <v>1.44</v>
      </c>
      <c r="CH23" s="8">
        <v>1.44</v>
      </c>
      <c r="CI23" s="8">
        <v>1.44</v>
      </c>
      <c r="CJ23" s="8">
        <v>1.44</v>
      </c>
      <c r="CK23" s="8">
        <v>0</v>
      </c>
      <c r="CL23" s="8">
        <v>1.44</v>
      </c>
      <c r="CM23" s="8">
        <v>1.44</v>
      </c>
      <c r="CN23" s="8">
        <v>1.44</v>
      </c>
      <c r="CO23" s="8">
        <v>1.44</v>
      </c>
      <c r="CP23" s="8">
        <v>1.44</v>
      </c>
      <c r="CQ23" s="3">
        <v>5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1.44</v>
      </c>
      <c r="DW23" s="8">
        <v>0</v>
      </c>
      <c r="DX23" s="8">
        <v>0</v>
      </c>
      <c r="DY23" s="3">
        <v>5</v>
      </c>
      <c r="DZ23" s="8">
        <v>1.44</v>
      </c>
      <c r="EA23" s="8">
        <v>1.44</v>
      </c>
      <c r="EB23" s="8">
        <v>0</v>
      </c>
      <c r="EC23" s="8">
        <v>1.44</v>
      </c>
      <c r="ED23" s="8">
        <v>1.44</v>
      </c>
      <c r="EE23" s="8">
        <v>1.44</v>
      </c>
      <c r="EF23" s="8">
        <v>1.44</v>
      </c>
      <c r="EG23" s="8">
        <v>0</v>
      </c>
      <c r="EH23" s="8">
        <v>1.44</v>
      </c>
      <c r="EI23" s="8">
        <v>0</v>
      </c>
      <c r="EJ23" s="8">
        <v>1.44</v>
      </c>
      <c r="EK23" s="8">
        <v>1.44</v>
      </c>
      <c r="EL23" s="8">
        <v>1.44</v>
      </c>
      <c r="EM23" s="8">
        <v>1.44</v>
      </c>
      <c r="EN23" s="3">
        <v>5</v>
      </c>
      <c r="EO23" s="8">
        <v>1.44</v>
      </c>
      <c r="EP23" s="8">
        <v>1.44</v>
      </c>
      <c r="EQ23" s="8">
        <v>1.44</v>
      </c>
      <c r="ER23" s="8">
        <v>1.44</v>
      </c>
      <c r="ES23" s="8">
        <v>1.44</v>
      </c>
      <c r="ET23" s="8">
        <v>1.44</v>
      </c>
      <c r="EU23" s="8">
        <v>1.44</v>
      </c>
      <c r="EV23" s="8">
        <v>1.44</v>
      </c>
      <c r="EW23" s="8">
        <v>0</v>
      </c>
      <c r="EX23" s="8">
        <v>0</v>
      </c>
      <c r="EY23" s="8">
        <v>1.44</v>
      </c>
      <c r="EZ23" s="8">
        <v>0</v>
      </c>
      <c r="FA23" s="8">
        <v>0</v>
      </c>
      <c r="FB23" s="8">
        <v>0</v>
      </c>
      <c r="FC23" s="8">
        <v>0</v>
      </c>
      <c r="FD23" s="8">
        <v>1.44</v>
      </c>
      <c r="FE23" s="3">
        <v>5</v>
      </c>
      <c r="FF23" s="8">
        <v>0</v>
      </c>
      <c r="FG23" s="8">
        <v>1.44</v>
      </c>
      <c r="FH23" s="8">
        <v>1.44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1.44</v>
      </c>
      <c r="FP23" s="8">
        <v>1.44</v>
      </c>
      <c r="FQ23" s="8">
        <v>1.44</v>
      </c>
      <c r="FR23" s="8">
        <v>1.44</v>
      </c>
      <c r="FS23" s="8">
        <v>1.44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</row>
    <row r="24" spans="1:186" ht="12.75" customHeight="1">
      <c r="A24" s="3">
        <v>6</v>
      </c>
      <c r="B24" s="252" t="s">
        <v>11</v>
      </c>
      <c r="C24" s="252"/>
      <c r="D24" s="252"/>
      <c r="E24" s="252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8">
        <v>0</v>
      </c>
      <c r="S24" s="8">
        <v>0</v>
      </c>
      <c r="T24" s="24">
        <v>0</v>
      </c>
      <c r="U24" s="3">
        <v>6</v>
      </c>
      <c r="V24" s="38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8">
        <v>0</v>
      </c>
      <c r="AC24" s="24">
        <v>0</v>
      </c>
      <c r="AD24" s="24">
        <v>0</v>
      </c>
      <c r="AE24" s="24">
        <v>0</v>
      </c>
      <c r="AF24" s="8">
        <v>0</v>
      </c>
      <c r="AG24" s="8">
        <v>0</v>
      </c>
      <c r="AH24" s="8">
        <v>0</v>
      </c>
      <c r="AI24" s="252" t="s">
        <v>11</v>
      </c>
      <c r="AJ24" s="252"/>
      <c r="AK24" s="252"/>
      <c r="AL24" s="252"/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3">
        <v>6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3">
        <v>6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3">
        <v>6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3">
        <v>6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3">
        <v>6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3">
        <v>6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3">
        <v>6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</row>
    <row r="25" spans="1:186" ht="26.25" customHeight="1">
      <c r="A25" s="3">
        <v>7</v>
      </c>
      <c r="B25" s="252" t="s">
        <v>27</v>
      </c>
      <c r="C25" s="252"/>
      <c r="D25" s="252"/>
      <c r="E25" s="252"/>
      <c r="F25" s="8">
        <v>2.35</v>
      </c>
      <c r="G25" s="8">
        <v>2.35</v>
      </c>
      <c r="H25" s="8">
        <v>2.35</v>
      </c>
      <c r="I25" s="8">
        <v>2.35</v>
      </c>
      <c r="J25" s="8">
        <v>2.35</v>
      </c>
      <c r="K25" s="8">
        <v>2.35</v>
      </c>
      <c r="L25" s="8">
        <v>2.35</v>
      </c>
      <c r="M25" s="8">
        <v>2.35</v>
      </c>
      <c r="N25" s="8">
        <v>2.35</v>
      </c>
      <c r="O25" s="8">
        <v>2.35</v>
      </c>
      <c r="P25" s="8">
        <v>2.35</v>
      </c>
      <c r="Q25" s="8">
        <v>2.35</v>
      </c>
      <c r="R25" s="8">
        <v>2.35</v>
      </c>
      <c r="S25" s="8">
        <v>2.35</v>
      </c>
      <c r="T25" s="8">
        <v>2.35</v>
      </c>
      <c r="U25" s="3">
        <v>7</v>
      </c>
      <c r="V25" s="15">
        <v>2.35</v>
      </c>
      <c r="W25" s="8">
        <v>2.35</v>
      </c>
      <c r="X25" s="8">
        <v>2.35</v>
      </c>
      <c r="Y25" s="8">
        <v>2.35</v>
      </c>
      <c r="Z25" s="8">
        <v>2.35</v>
      </c>
      <c r="AA25" s="8">
        <v>2.35</v>
      </c>
      <c r="AB25" s="8">
        <v>2.35</v>
      </c>
      <c r="AC25" s="8">
        <v>2.35</v>
      </c>
      <c r="AD25" s="8">
        <v>2.35</v>
      </c>
      <c r="AE25" s="8">
        <v>2.35</v>
      </c>
      <c r="AF25" s="8">
        <v>2.35</v>
      </c>
      <c r="AG25" s="8">
        <v>2.35</v>
      </c>
      <c r="AH25" s="8">
        <v>2.35</v>
      </c>
      <c r="AI25" s="252" t="s">
        <v>27</v>
      </c>
      <c r="AJ25" s="252"/>
      <c r="AK25" s="252"/>
      <c r="AL25" s="252"/>
      <c r="AM25" s="8">
        <v>2.35</v>
      </c>
      <c r="AN25" s="8">
        <v>2.35</v>
      </c>
      <c r="AO25" s="8">
        <v>2.35</v>
      </c>
      <c r="AP25" s="8">
        <v>2.35</v>
      </c>
      <c r="AQ25" s="8">
        <v>2.35</v>
      </c>
      <c r="AR25" s="8">
        <v>2.35</v>
      </c>
      <c r="AS25" s="8">
        <v>2.35</v>
      </c>
      <c r="AT25" s="3">
        <v>7</v>
      </c>
      <c r="AU25" s="8">
        <v>2.35</v>
      </c>
      <c r="AV25" s="8">
        <v>2.35</v>
      </c>
      <c r="AW25" s="8">
        <v>2.35</v>
      </c>
      <c r="AX25" s="8">
        <v>2.35</v>
      </c>
      <c r="AY25" s="8">
        <v>2.35</v>
      </c>
      <c r="AZ25" s="8">
        <v>2.35</v>
      </c>
      <c r="BA25" s="8">
        <v>2.35</v>
      </c>
      <c r="BB25" s="8">
        <v>2.35</v>
      </c>
      <c r="BC25" s="8">
        <v>2.35</v>
      </c>
      <c r="BD25" s="8">
        <v>2.35</v>
      </c>
      <c r="BE25" s="8">
        <v>2.35</v>
      </c>
      <c r="BF25" s="8">
        <v>2.35</v>
      </c>
      <c r="BG25" s="8">
        <v>2.35</v>
      </c>
      <c r="BH25" s="8">
        <v>2.35</v>
      </c>
      <c r="BI25" s="8">
        <v>2.35</v>
      </c>
      <c r="BJ25" s="8">
        <v>2.35</v>
      </c>
      <c r="BK25" s="3">
        <v>7</v>
      </c>
      <c r="BL25" s="8">
        <v>2.35</v>
      </c>
      <c r="BM25" s="8">
        <v>2.35</v>
      </c>
      <c r="BN25" s="8">
        <v>2.35</v>
      </c>
      <c r="BO25" s="8">
        <v>2.35</v>
      </c>
      <c r="BP25" s="8">
        <v>2.35</v>
      </c>
      <c r="BQ25" s="8">
        <v>2.35</v>
      </c>
      <c r="BR25" s="8">
        <v>2.35</v>
      </c>
      <c r="BS25" s="8">
        <v>2.35</v>
      </c>
      <c r="BT25" s="8">
        <v>2.35</v>
      </c>
      <c r="BU25" s="8">
        <v>2.35</v>
      </c>
      <c r="BV25" s="8">
        <v>2.35</v>
      </c>
      <c r="BW25" s="8">
        <v>2.35</v>
      </c>
      <c r="BX25" s="8">
        <v>2.35</v>
      </c>
      <c r="BY25" s="8">
        <v>2.35</v>
      </c>
      <c r="BZ25" s="8">
        <v>2.35</v>
      </c>
      <c r="CA25" s="3">
        <v>7</v>
      </c>
      <c r="CB25" s="8">
        <v>2.35</v>
      </c>
      <c r="CC25" s="8">
        <v>2.35</v>
      </c>
      <c r="CD25" s="8">
        <v>2.35</v>
      </c>
      <c r="CE25" s="8">
        <v>2.35</v>
      </c>
      <c r="CF25" s="8">
        <v>2.35</v>
      </c>
      <c r="CG25" s="8">
        <v>2.35</v>
      </c>
      <c r="CH25" s="8">
        <v>2.35</v>
      </c>
      <c r="CI25" s="8">
        <v>2.35</v>
      </c>
      <c r="CJ25" s="8">
        <v>2.35</v>
      </c>
      <c r="CK25" s="8">
        <v>2.35</v>
      </c>
      <c r="CL25" s="8">
        <v>2.35</v>
      </c>
      <c r="CM25" s="8">
        <v>2.35</v>
      </c>
      <c r="CN25" s="8">
        <v>2.35</v>
      </c>
      <c r="CO25" s="8">
        <v>2.35</v>
      </c>
      <c r="CP25" s="8">
        <v>2.35</v>
      </c>
      <c r="CQ25" s="3">
        <v>7</v>
      </c>
      <c r="CR25" s="8">
        <v>2.35</v>
      </c>
      <c r="CS25" s="8">
        <v>2.35</v>
      </c>
      <c r="CT25" s="8">
        <v>2.35</v>
      </c>
      <c r="CU25" s="8">
        <v>2.35</v>
      </c>
      <c r="CV25" s="8">
        <v>2.35</v>
      </c>
      <c r="CW25" s="8">
        <v>2.35</v>
      </c>
      <c r="CX25" s="8">
        <v>2.35</v>
      </c>
      <c r="CY25" s="8">
        <v>2.35</v>
      </c>
      <c r="CZ25" s="8">
        <v>2.35</v>
      </c>
      <c r="DA25" s="8">
        <v>2.35</v>
      </c>
      <c r="DB25" s="8">
        <v>2.35</v>
      </c>
      <c r="DC25" s="8">
        <v>2.35</v>
      </c>
      <c r="DD25" s="8">
        <v>2.35</v>
      </c>
      <c r="DE25" s="8">
        <v>2.35</v>
      </c>
      <c r="DF25" s="8">
        <v>2.35</v>
      </c>
      <c r="DG25" s="8">
        <v>2.35</v>
      </c>
      <c r="DH25" s="8">
        <v>2.35</v>
      </c>
      <c r="DI25" s="8">
        <v>2.35</v>
      </c>
      <c r="DJ25" s="8">
        <v>2.35</v>
      </c>
      <c r="DK25" s="8">
        <v>2.35</v>
      </c>
      <c r="DL25" s="8">
        <v>2.35</v>
      </c>
      <c r="DM25" s="8">
        <v>2.35</v>
      </c>
      <c r="DN25" s="8">
        <v>2.35</v>
      </c>
      <c r="DO25" s="8">
        <v>2.35</v>
      </c>
      <c r="DP25" s="8">
        <v>2.35</v>
      </c>
      <c r="DQ25" s="8">
        <v>2.35</v>
      </c>
      <c r="DR25" s="8">
        <v>2.35</v>
      </c>
      <c r="DS25" s="8">
        <v>2.35</v>
      </c>
      <c r="DT25" s="8">
        <v>2.35</v>
      </c>
      <c r="DU25" s="8">
        <v>2.35</v>
      </c>
      <c r="DV25" s="8">
        <v>2.35</v>
      </c>
      <c r="DW25" s="8">
        <v>2.35</v>
      </c>
      <c r="DX25" s="8">
        <v>2.35</v>
      </c>
      <c r="DY25" s="3">
        <v>7</v>
      </c>
      <c r="DZ25" s="8">
        <v>2.35</v>
      </c>
      <c r="EA25" s="8">
        <v>2.35</v>
      </c>
      <c r="EB25" s="8">
        <v>2.35</v>
      </c>
      <c r="EC25" s="8">
        <v>2.35</v>
      </c>
      <c r="ED25" s="8">
        <v>2.35</v>
      </c>
      <c r="EE25" s="8">
        <v>2.35</v>
      </c>
      <c r="EF25" s="8">
        <v>2.35</v>
      </c>
      <c r="EG25" s="8">
        <v>2.35</v>
      </c>
      <c r="EH25" s="8">
        <v>2.35</v>
      </c>
      <c r="EI25" s="8">
        <v>2.35</v>
      </c>
      <c r="EJ25" s="8">
        <v>2.35</v>
      </c>
      <c r="EK25" s="8">
        <v>2.35</v>
      </c>
      <c r="EL25" s="8">
        <v>2.35</v>
      </c>
      <c r="EM25" s="8">
        <v>2.35</v>
      </c>
      <c r="EN25" s="3">
        <v>7</v>
      </c>
      <c r="EO25" s="8">
        <v>2.35</v>
      </c>
      <c r="EP25" s="8">
        <v>2.35</v>
      </c>
      <c r="EQ25" s="8">
        <v>2.35</v>
      </c>
      <c r="ER25" s="8">
        <v>2.35</v>
      </c>
      <c r="ES25" s="8">
        <v>2.35</v>
      </c>
      <c r="ET25" s="8">
        <v>2.35</v>
      </c>
      <c r="EU25" s="8">
        <v>2.35</v>
      </c>
      <c r="EV25" s="8">
        <v>2.35</v>
      </c>
      <c r="EW25" s="8">
        <v>2.35</v>
      </c>
      <c r="EX25" s="8">
        <v>2.35</v>
      </c>
      <c r="EY25" s="8">
        <v>2.35</v>
      </c>
      <c r="EZ25" s="8">
        <v>2.35</v>
      </c>
      <c r="FA25" s="8">
        <v>2.35</v>
      </c>
      <c r="FB25" s="8">
        <v>2.35</v>
      </c>
      <c r="FC25" s="8">
        <v>2.35</v>
      </c>
      <c r="FD25" s="8">
        <v>2.35</v>
      </c>
      <c r="FE25" s="3">
        <v>7</v>
      </c>
      <c r="FF25" s="8">
        <v>2.35</v>
      </c>
      <c r="FG25" s="8">
        <v>2.35</v>
      </c>
      <c r="FH25" s="8">
        <v>2.35</v>
      </c>
      <c r="FI25" s="8">
        <v>2.35</v>
      </c>
      <c r="FJ25" s="8">
        <v>2.35</v>
      </c>
      <c r="FK25" s="8">
        <v>2.35</v>
      </c>
      <c r="FL25" s="8">
        <v>2.35</v>
      </c>
      <c r="FM25" s="8">
        <v>2.35</v>
      </c>
      <c r="FN25" s="8">
        <v>2.35</v>
      </c>
      <c r="FO25" s="8">
        <v>2.35</v>
      </c>
      <c r="FP25" s="8">
        <v>2.35</v>
      </c>
      <c r="FQ25" s="8">
        <v>2.35</v>
      </c>
      <c r="FR25" s="8">
        <v>2.35</v>
      </c>
      <c r="FS25" s="8">
        <v>2.35</v>
      </c>
      <c r="FT25" s="8">
        <v>2.35</v>
      </c>
      <c r="FU25" s="8">
        <v>2.35</v>
      </c>
      <c r="FV25" s="8">
        <v>2.35</v>
      </c>
      <c r="FW25" s="8">
        <v>2.35</v>
      </c>
      <c r="FX25" s="8">
        <v>2.35</v>
      </c>
      <c r="FY25" s="8">
        <v>2.35</v>
      </c>
      <c r="FZ25" s="8">
        <v>2.35</v>
      </c>
      <c r="GA25" s="8">
        <v>2.35</v>
      </c>
      <c r="GB25" s="8">
        <v>2.35</v>
      </c>
      <c r="GC25" s="8">
        <v>2.35</v>
      </c>
      <c r="GD25" s="8">
        <v>2.35</v>
      </c>
    </row>
    <row r="26" spans="1:186" ht="36.75" customHeight="1">
      <c r="A26" s="3">
        <v>8</v>
      </c>
      <c r="B26" s="252" t="s">
        <v>12</v>
      </c>
      <c r="C26" s="252"/>
      <c r="D26" s="252"/>
      <c r="E26" s="252"/>
      <c r="F26" s="8">
        <f>SUM(M26)</f>
        <v>0</v>
      </c>
      <c r="G26" s="8">
        <v>0</v>
      </c>
      <c r="H26" s="8">
        <f>SUM(O26)</f>
        <v>0</v>
      </c>
      <c r="I26" s="8">
        <f>SUM(P26)</f>
        <v>0</v>
      </c>
      <c r="J26" s="8">
        <f>SUM(AB26)</f>
        <v>0</v>
      </c>
      <c r="K26" s="8">
        <f>SUM(AF26)</f>
        <v>0</v>
      </c>
      <c r="L26" s="8">
        <f>SUM(AG26)</f>
        <v>0</v>
      </c>
      <c r="M26" s="8">
        <f>SUM(AH26)</f>
        <v>0</v>
      </c>
      <c r="N26" s="8">
        <v>0</v>
      </c>
      <c r="O26" s="8">
        <f>SUM(AI26)</f>
        <v>0</v>
      </c>
      <c r="P26" s="8">
        <f>SUM(AJ26)</f>
        <v>0</v>
      </c>
      <c r="Q26" s="8">
        <v>0</v>
      </c>
      <c r="R26" s="8">
        <v>1.8</v>
      </c>
      <c r="S26" s="8">
        <v>0</v>
      </c>
      <c r="T26" s="8">
        <v>0</v>
      </c>
      <c r="U26" s="3">
        <v>8</v>
      </c>
      <c r="V26" s="15">
        <v>0</v>
      </c>
      <c r="W26" s="8">
        <v>0</v>
      </c>
      <c r="X26" s="8">
        <v>0</v>
      </c>
      <c r="Y26" s="8">
        <v>0</v>
      </c>
      <c r="Z26" s="8">
        <v>0</v>
      </c>
      <c r="AA26" s="8">
        <f>SUM(AI26)</f>
        <v>0</v>
      </c>
      <c r="AB26" s="8">
        <v>0</v>
      </c>
      <c r="AC26" s="8">
        <f>SUM(AK26)</f>
        <v>0</v>
      </c>
      <c r="AD26" s="8">
        <f>SUM(AL26)</f>
        <v>0</v>
      </c>
      <c r="AE26" s="8">
        <f>SUM(AM26)</f>
        <v>0</v>
      </c>
      <c r="AF26" s="8">
        <v>0</v>
      </c>
      <c r="AG26" s="8">
        <v>0</v>
      </c>
      <c r="AH26" s="8">
        <v>0</v>
      </c>
      <c r="AI26" s="252" t="s">
        <v>12</v>
      </c>
      <c r="AJ26" s="252"/>
      <c r="AK26" s="252"/>
      <c r="AL26" s="252"/>
      <c r="AM26" s="8">
        <f>SUM(AO26)</f>
        <v>0</v>
      </c>
      <c r="AN26" s="8">
        <v>0</v>
      </c>
      <c r="AO26" s="8">
        <f>SUM(AQ26)</f>
        <v>0</v>
      </c>
      <c r="AP26" s="8">
        <v>0</v>
      </c>
      <c r="AQ26" s="8">
        <f>SUM(AS26)</f>
        <v>0</v>
      </c>
      <c r="AR26" s="8">
        <v>0</v>
      </c>
      <c r="AS26" s="8">
        <f>SUM(BA26)</f>
        <v>0</v>
      </c>
      <c r="AT26" s="3">
        <v>8</v>
      </c>
      <c r="AU26" s="8">
        <v>0</v>
      </c>
      <c r="AV26" s="8">
        <f>SUM(BC26)</f>
        <v>0</v>
      </c>
      <c r="AW26" s="8">
        <f>SUM(BE26)</f>
        <v>0</v>
      </c>
      <c r="AX26" s="8">
        <f>SUM(BF26)</f>
        <v>0</v>
      </c>
      <c r="AY26" s="8">
        <f>SUM(BG26)</f>
        <v>0</v>
      </c>
      <c r="AZ26" s="8">
        <f>SUM(BH26)</f>
        <v>0</v>
      </c>
      <c r="BA26" s="8">
        <f>SUM(BI26)</f>
        <v>0</v>
      </c>
      <c r="BB26" s="8">
        <v>0</v>
      </c>
      <c r="BC26" s="8">
        <f>SUM(BL26)</f>
        <v>0</v>
      </c>
      <c r="BD26" s="8">
        <f>SUM(BM26)</f>
        <v>0</v>
      </c>
      <c r="BE26" s="8">
        <f>SUM(BM26)</f>
        <v>0</v>
      </c>
      <c r="BF26" s="8">
        <f>SUM(BN26)</f>
        <v>0</v>
      </c>
      <c r="BG26" s="8">
        <f>SUM(BO26)</f>
        <v>0</v>
      </c>
      <c r="BH26" s="8">
        <f>SUM(BP26)</f>
        <v>0</v>
      </c>
      <c r="BI26" s="8">
        <f>SUM(BQ26)</f>
        <v>0</v>
      </c>
      <c r="BJ26" s="8">
        <v>0</v>
      </c>
      <c r="BK26" s="3">
        <v>8</v>
      </c>
      <c r="BL26" s="8">
        <f aca="true" t="shared" si="28" ref="BL26:BS26">SUM(BS26)</f>
        <v>0</v>
      </c>
      <c r="BM26" s="8">
        <f t="shared" si="28"/>
        <v>0</v>
      </c>
      <c r="BN26" s="8">
        <f t="shared" si="28"/>
        <v>0</v>
      </c>
      <c r="BO26" s="8">
        <f t="shared" si="28"/>
        <v>0</v>
      </c>
      <c r="BP26" s="8">
        <f t="shared" si="28"/>
        <v>0</v>
      </c>
      <c r="BQ26" s="8">
        <f t="shared" si="28"/>
        <v>0</v>
      </c>
      <c r="BR26" s="8">
        <v>0</v>
      </c>
      <c r="BS26" s="8">
        <f t="shared" si="28"/>
        <v>0</v>
      </c>
      <c r="BT26" s="8">
        <f>SUM(CB26)</f>
        <v>0</v>
      </c>
      <c r="BU26" s="8">
        <f>SUM(CC26)</f>
        <v>0</v>
      </c>
      <c r="BV26" s="8">
        <f>SUM(CD26)</f>
        <v>0</v>
      </c>
      <c r="BW26" s="8">
        <f>SUM(CE26)</f>
        <v>0</v>
      </c>
      <c r="BX26" s="8">
        <v>0</v>
      </c>
      <c r="BY26" s="8">
        <v>0</v>
      </c>
      <c r="BZ26" s="8">
        <f>SUM(CH26)</f>
        <v>0</v>
      </c>
      <c r="CA26" s="3">
        <v>8</v>
      </c>
      <c r="CB26" s="8">
        <f>SUM(CI26)</f>
        <v>0</v>
      </c>
      <c r="CC26" s="8">
        <f>SUM(CJ26)</f>
        <v>0</v>
      </c>
      <c r="CD26" s="8">
        <f>SUM(CK26)</f>
        <v>0</v>
      </c>
      <c r="CE26" s="8">
        <f>SUM(CL26)</f>
        <v>0</v>
      </c>
      <c r="CF26" s="8">
        <v>0</v>
      </c>
      <c r="CG26" s="8">
        <v>0</v>
      </c>
      <c r="CH26" s="8">
        <f>SUM(CN26)</f>
        <v>0</v>
      </c>
      <c r="CI26" s="8">
        <f>SUM(CO26)</f>
        <v>0</v>
      </c>
      <c r="CJ26" s="8">
        <f>SUM(CP26)</f>
        <v>0</v>
      </c>
      <c r="CK26" s="8">
        <f>SUM(DI26)</f>
        <v>0</v>
      </c>
      <c r="CL26" s="8">
        <f>SUM(DJ26)</f>
        <v>0</v>
      </c>
      <c r="CM26" s="8">
        <v>0</v>
      </c>
      <c r="CN26" s="8">
        <f>SUM(DM26)</f>
        <v>0</v>
      </c>
      <c r="CO26" s="8">
        <f>SUM(DN26)</f>
        <v>0</v>
      </c>
      <c r="CP26" s="8">
        <f>SUM(DO26)</f>
        <v>0</v>
      </c>
      <c r="CQ26" s="3">
        <v>8</v>
      </c>
      <c r="CR26" s="8">
        <f>SUM(DR26)</f>
        <v>0</v>
      </c>
      <c r="CS26" s="8">
        <f>SUM(DS26)</f>
        <v>0</v>
      </c>
      <c r="CT26" s="8">
        <f aca="true" t="shared" si="29" ref="CT26:DH26">SUM(DU26)</f>
        <v>0</v>
      </c>
      <c r="CU26" s="8">
        <f t="shared" si="29"/>
        <v>0</v>
      </c>
      <c r="CV26" s="8">
        <f t="shared" si="29"/>
        <v>0</v>
      </c>
      <c r="CW26" s="8">
        <f t="shared" si="29"/>
        <v>0</v>
      </c>
      <c r="CX26" s="8">
        <f t="shared" si="29"/>
        <v>8</v>
      </c>
      <c r="CY26" s="8">
        <f t="shared" si="29"/>
        <v>0</v>
      </c>
      <c r="CZ26" s="8">
        <f t="shared" si="29"/>
        <v>0</v>
      </c>
      <c r="DA26" s="8">
        <f t="shared" si="29"/>
        <v>0</v>
      </c>
      <c r="DB26" s="8">
        <f t="shared" si="29"/>
        <v>0</v>
      </c>
      <c r="DC26" s="8">
        <f t="shared" si="29"/>
        <v>0</v>
      </c>
      <c r="DD26" s="8">
        <f t="shared" si="29"/>
        <v>0</v>
      </c>
      <c r="DE26" s="8">
        <f t="shared" si="29"/>
        <v>0</v>
      </c>
      <c r="DF26" s="8">
        <f t="shared" si="29"/>
        <v>0</v>
      </c>
      <c r="DG26" s="8">
        <f t="shared" si="29"/>
        <v>0</v>
      </c>
      <c r="DH26" s="8">
        <f t="shared" si="29"/>
        <v>0</v>
      </c>
      <c r="DI26" s="8">
        <f>SUM(DP26)</f>
        <v>0</v>
      </c>
      <c r="DJ26" s="8">
        <v>0</v>
      </c>
      <c r="DK26" s="8">
        <f>SUM(DS26)</f>
        <v>0</v>
      </c>
      <c r="DL26" s="8">
        <v>0</v>
      </c>
      <c r="DM26" s="8">
        <f>SUM(DV26)</f>
        <v>0</v>
      </c>
      <c r="DN26" s="8">
        <f>SUM(DW26)</f>
        <v>0</v>
      </c>
      <c r="DO26" s="8">
        <f>SUM(DX26)</f>
        <v>0</v>
      </c>
      <c r="DP26" s="8">
        <f>SUM(DZ26)</f>
        <v>0</v>
      </c>
      <c r="DQ26" s="8">
        <f>SUM(EA26)</f>
        <v>0</v>
      </c>
      <c r="DR26" s="8">
        <v>0</v>
      </c>
      <c r="DS26" s="8">
        <f>SUM(EB26)</f>
        <v>0</v>
      </c>
      <c r="DT26" s="8">
        <f>SUM(ED26)</f>
        <v>0</v>
      </c>
      <c r="DU26" s="8">
        <v>0</v>
      </c>
      <c r="DV26" s="8">
        <f>SUM(ED26)</f>
        <v>0</v>
      </c>
      <c r="DW26" s="8">
        <f>SUM(EG26)</f>
        <v>0</v>
      </c>
      <c r="DX26" s="8">
        <f>SUM(EH26)</f>
        <v>0</v>
      </c>
      <c r="DY26" s="3">
        <v>8</v>
      </c>
      <c r="DZ26" s="8">
        <f>SUM(EI26)</f>
        <v>0</v>
      </c>
      <c r="EA26" s="8">
        <v>0</v>
      </c>
      <c r="EB26" s="8">
        <f>SUM(EQ26)</f>
        <v>0</v>
      </c>
      <c r="EC26" s="8">
        <v>0</v>
      </c>
      <c r="ED26" s="8">
        <v>0</v>
      </c>
      <c r="EE26" s="8">
        <v>0</v>
      </c>
      <c r="EF26" s="8">
        <f>SUM(ES26)</f>
        <v>0</v>
      </c>
      <c r="EG26" s="8">
        <f>SUM(ET26)</f>
        <v>0</v>
      </c>
      <c r="EH26" s="8">
        <f>SUM(EU26)</f>
        <v>0</v>
      </c>
      <c r="EI26" s="8">
        <f>SUM(EV26)</f>
        <v>0</v>
      </c>
      <c r="EJ26" s="8">
        <v>0</v>
      </c>
      <c r="EK26" s="8">
        <f>SUM(ES26)</f>
        <v>0</v>
      </c>
      <c r="EL26" s="8">
        <f>SUM(ET26)</f>
        <v>0</v>
      </c>
      <c r="EM26" s="8">
        <v>0.35</v>
      </c>
      <c r="EN26" s="3">
        <v>8</v>
      </c>
      <c r="EO26" s="8">
        <v>0</v>
      </c>
      <c r="EP26" s="8">
        <v>0.35</v>
      </c>
      <c r="EQ26" s="8">
        <f>SUM(EX26)</f>
        <v>0</v>
      </c>
      <c r="ER26" s="8">
        <v>0.96</v>
      </c>
      <c r="ES26" s="8">
        <f>SUM(EZ26)</f>
        <v>0</v>
      </c>
      <c r="ET26" s="8">
        <f>SUM(FA26)</f>
        <v>0</v>
      </c>
      <c r="EU26" s="8">
        <f>SUM(FC26)</f>
        <v>0</v>
      </c>
      <c r="EV26" s="8">
        <f>SUM(FF26)</f>
        <v>0</v>
      </c>
      <c r="EW26" s="8">
        <f>SUM(FG26)</f>
        <v>0</v>
      </c>
      <c r="EX26" s="8">
        <f>SUM(FH26)</f>
        <v>0</v>
      </c>
      <c r="EY26" s="8">
        <f>SUM(FL26)</f>
        <v>0</v>
      </c>
      <c r="EZ26" s="8">
        <f>SUM(FM26)</f>
        <v>0</v>
      </c>
      <c r="FA26" s="8">
        <f>SUM(FN26)</f>
        <v>0</v>
      </c>
      <c r="FB26" s="8">
        <f>SUM(FO26)</f>
        <v>0</v>
      </c>
      <c r="FC26" s="8">
        <f>SUM(FV26)</f>
        <v>0</v>
      </c>
      <c r="FD26" s="8">
        <v>1.04</v>
      </c>
      <c r="FE26" s="3">
        <v>8</v>
      </c>
      <c r="FF26" s="8">
        <f>SUM(FP26)</f>
        <v>0</v>
      </c>
      <c r="FG26" s="8">
        <f>SUM(FQ26)</f>
        <v>0</v>
      </c>
      <c r="FH26" s="8">
        <f>SUM(FR26)</f>
        <v>0</v>
      </c>
      <c r="FI26" s="8">
        <f>SUM(FS26)</f>
        <v>0</v>
      </c>
      <c r="FJ26" s="8">
        <f>SUM(FT26)</f>
        <v>0</v>
      </c>
      <c r="FK26" s="8">
        <f>SUM(FR26)</f>
        <v>0</v>
      </c>
      <c r="FL26" s="8">
        <f>SUM(FS26)</f>
        <v>0</v>
      </c>
      <c r="FM26" s="8">
        <f>SUM(FT26)</f>
        <v>0</v>
      </c>
      <c r="FN26" s="8">
        <f>SUM(FU26)</f>
        <v>0</v>
      </c>
      <c r="FO26" s="8">
        <f>SUM(GC26)</f>
        <v>0</v>
      </c>
      <c r="FP26" s="8">
        <f>SUM(GD26)</f>
        <v>0</v>
      </c>
      <c r="FQ26" s="8">
        <v>0</v>
      </c>
      <c r="FR26" s="8">
        <v>0</v>
      </c>
      <c r="FS26" s="8">
        <f>SUM(GE26)</f>
        <v>0</v>
      </c>
      <c r="FT26" s="8">
        <f>SUM(GC26)</f>
        <v>0</v>
      </c>
      <c r="FU26" s="8">
        <f>SUM(GD26)</f>
        <v>0</v>
      </c>
      <c r="FV26" s="8">
        <f>SUM(GE26)</f>
        <v>0</v>
      </c>
      <c r="FW26" s="8">
        <f>SUM(GF26)</f>
        <v>0</v>
      </c>
      <c r="FX26" s="8">
        <f>SUM(GG26)</f>
        <v>0</v>
      </c>
      <c r="FY26" s="8">
        <f>SUM(GE26)</f>
        <v>0</v>
      </c>
      <c r="FZ26" s="8">
        <f>SUM(GF26)</f>
        <v>0</v>
      </c>
      <c r="GA26" s="8">
        <f>SUM(GG26)</f>
        <v>0</v>
      </c>
      <c r="GB26" s="8">
        <f>SUM(GH26)</f>
        <v>0</v>
      </c>
      <c r="GC26" s="8">
        <f>SUM(GH26)</f>
        <v>0</v>
      </c>
      <c r="GD26" s="8">
        <f>SUM(GI26)</f>
        <v>0</v>
      </c>
    </row>
    <row r="27" spans="1:186" ht="12.75" customHeight="1">
      <c r="A27" s="10"/>
      <c r="B27" s="268" t="s">
        <v>39</v>
      </c>
      <c r="C27" s="268"/>
      <c r="D27" s="268"/>
      <c r="E27" s="268"/>
      <c r="F27" s="9">
        <f aca="true" t="shared" si="30" ref="F27:AE27">SUM(F26,F25,F24,F23,F17,F16,F15,F8)</f>
        <v>13.950000000000001</v>
      </c>
      <c r="G27" s="9">
        <f t="shared" si="30"/>
        <v>13.950000000000001</v>
      </c>
      <c r="H27" s="9">
        <f t="shared" si="30"/>
        <v>13.950000000000001</v>
      </c>
      <c r="I27" s="9">
        <f t="shared" si="30"/>
        <v>13.950000000000001</v>
      </c>
      <c r="J27" s="9">
        <f t="shared" si="30"/>
        <v>13.950000000000001</v>
      </c>
      <c r="K27" s="9">
        <f t="shared" si="30"/>
        <v>13.950000000000001</v>
      </c>
      <c r="L27" s="9">
        <f t="shared" si="30"/>
        <v>13.950000000000001</v>
      </c>
      <c r="M27" s="9">
        <f t="shared" si="30"/>
        <v>13.950000000000001</v>
      </c>
      <c r="N27" s="9">
        <f t="shared" si="30"/>
        <v>13.950000000000001</v>
      </c>
      <c r="O27" s="9">
        <f t="shared" si="30"/>
        <v>13.950000000000001</v>
      </c>
      <c r="P27" s="9">
        <f t="shared" si="30"/>
        <v>13.950000000000001</v>
      </c>
      <c r="Q27" s="9">
        <f t="shared" si="30"/>
        <v>13.22</v>
      </c>
      <c r="R27" s="9">
        <f>SUM(R26,R25,R24,R23,R17,R16,R15,R8)</f>
        <v>15.020000000000001</v>
      </c>
      <c r="S27" s="9">
        <f>SUM(S26,S25,S24,S23,S17,S16,S15,S8)</f>
        <v>6.63</v>
      </c>
      <c r="T27" s="9">
        <f t="shared" si="30"/>
        <v>13.950000000000001</v>
      </c>
      <c r="U27" s="13" t="s">
        <v>13</v>
      </c>
      <c r="V27" s="17">
        <f t="shared" si="30"/>
        <v>12.020000000000001</v>
      </c>
      <c r="W27" s="9">
        <f t="shared" si="30"/>
        <v>12.020000000000001</v>
      </c>
      <c r="X27" s="9">
        <f t="shared" si="30"/>
        <v>12.020000000000001</v>
      </c>
      <c r="Y27" s="9">
        <f t="shared" si="30"/>
        <v>12.020000000000001</v>
      </c>
      <c r="Z27" s="9">
        <f t="shared" si="30"/>
        <v>13.950000000000001</v>
      </c>
      <c r="AA27" s="9">
        <f t="shared" si="30"/>
        <v>13.950000000000001</v>
      </c>
      <c r="AB27" s="9">
        <f>SUM(AB26,AB25,AB24,AB23,AB17,AB16,AB15,AB8)</f>
        <v>14.74</v>
      </c>
      <c r="AC27" s="9">
        <f t="shared" si="30"/>
        <v>13.950000000000001</v>
      </c>
      <c r="AD27" s="9">
        <f t="shared" si="30"/>
        <v>13.950000000000001</v>
      </c>
      <c r="AE27" s="9">
        <f t="shared" si="30"/>
        <v>13.950000000000001</v>
      </c>
      <c r="AF27" s="9">
        <f>SUM(AF26,AF25,AF24,AF23,AF17,AF16,AF15,AF8)</f>
        <v>11.600000000000001</v>
      </c>
      <c r="AG27" s="9">
        <f>SUM(AG26,AG25,AG24,AG23,AG17,AG16,AG15,AG8)</f>
        <v>11.600000000000001</v>
      </c>
      <c r="AH27" s="9">
        <f>SUM(AH26,AH25,AH24,AH23,AH17,AH16,AH15,AH8)</f>
        <v>11.600000000000001</v>
      </c>
      <c r="AI27" s="268" t="s">
        <v>39</v>
      </c>
      <c r="AJ27" s="268"/>
      <c r="AK27" s="268"/>
      <c r="AL27" s="268"/>
      <c r="AM27" s="9">
        <f>SUM(AM26,AM25,AM24,AM23,AM17,AM16,AM15,AM8)</f>
        <v>18.55</v>
      </c>
      <c r="AN27" s="9">
        <f>SUM(AN26,AN25,AN24,AN23,AN17,AN16,AN15,AN8)</f>
        <v>13.950000000000001</v>
      </c>
      <c r="AO27" s="9">
        <f aca="true" t="shared" si="31" ref="AO27:AV27">SUM(AO26,AO25,AO24,AO23,AO17,AO16,AO15,AO8)</f>
        <v>13.950000000000001</v>
      </c>
      <c r="AP27" s="9">
        <f t="shared" si="31"/>
        <v>13.950000000000001</v>
      </c>
      <c r="AQ27" s="9">
        <f t="shared" si="31"/>
        <v>13.950000000000001</v>
      </c>
      <c r="AR27" s="9">
        <f t="shared" si="31"/>
        <v>13.950000000000001</v>
      </c>
      <c r="AS27" s="9">
        <f t="shared" si="31"/>
        <v>13.950000000000001</v>
      </c>
      <c r="AT27" s="13" t="s">
        <v>13</v>
      </c>
      <c r="AU27" s="9">
        <f t="shared" si="31"/>
        <v>11.65</v>
      </c>
      <c r="AV27" s="17">
        <f t="shared" si="31"/>
        <v>13.950000000000001</v>
      </c>
      <c r="AW27" s="17">
        <f aca="true" t="shared" si="32" ref="AW27:BD27">SUM(AW26,AW25,AW24,AW23,AW17,AW16,AW15,AW8)</f>
        <v>13.950000000000001</v>
      </c>
      <c r="AX27" s="17">
        <f t="shared" si="32"/>
        <v>11.440000000000001</v>
      </c>
      <c r="AY27" s="17">
        <f t="shared" si="32"/>
        <v>13.950000000000001</v>
      </c>
      <c r="AZ27" s="17">
        <f t="shared" si="32"/>
        <v>11.28</v>
      </c>
      <c r="BA27" s="17">
        <f t="shared" si="32"/>
        <v>11.28</v>
      </c>
      <c r="BB27" s="17">
        <f t="shared" si="32"/>
        <v>11.520000000000001</v>
      </c>
      <c r="BC27" s="17">
        <f t="shared" si="32"/>
        <v>11.28</v>
      </c>
      <c r="BD27" s="17">
        <f t="shared" si="32"/>
        <v>11.520000000000001</v>
      </c>
      <c r="BE27" s="17">
        <f>SUM(BE26,BE25,BE24,BE23,BE17,BE16,BE15,BE8)</f>
        <v>13.950000000000001</v>
      </c>
      <c r="BF27" s="17">
        <f aca="true" t="shared" si="33" ref="BF27:BT27">SUM(BF26,BF25,BF24,BF23,BF17,BF16,BF15,BF8)</f>
        <v>13.950000000000001</v>
      </c>
      <c r="BG27" s="17">
        <f t="shared" si="33"/>
        <v>13.950000000000001</v>
      </c>
      <c r="BH27" s="17">
        <f t="shared" si="33"/>
        <v>13.950000000000001</v>
      </c>
      <c r="BI27" s="17">
        <f t="shared" si="33"/>
        <v>13.950000000000001</v>
      </c>
      <c r="BJ27" s="17">
        <f t="shared" si="33"/>
        <v>13.950000000000001</v>
      </c>
      <c r="BK27" s="13" t="s">
        <v>13</v>
      </c>
      <c r="BL27" s="17">
        <f t="shared" si="33"/>
        <v>13.950000000000001</v>
      </c>
      <c r="BM27" s="17">
        <f t="shared" si="33"/>
        <v>13.950000000000001</v>
      </c>
      <c r="BN27" s="17">
        <f t="shared" si="33"/>
        <v>13.950000000000001</v>
      </c>
      <c r="BO27" s="17">
        <f t="shared" si="33"/>
        <v>13.950000000000001</v>
      </c>
      <c r="BP27" s="17">
        <f t="shared" si="33"/>
        <v>13.950000000000001</v>
      </c>
      <c r="BQ27" s="17">
        <f t="shared" si="33"/>
        <v>13.950000000000001</v>
      </c>
      <c r="BR27" s="17">
        <f t="shared" si="33"/>
        <v>12.510000000000002</v>
      </c>
      <c r="BS27" s="17">
        <f t="shared" si="33"/>
        <v>12.510000000000002</v>
      </c>
      <c r="BT27" s="17">
        <f t="shared" si="33"/>
        <v>12.510000000000002</v>
      </c>
      <c r="BU27" s="17">
        <f aca="true" t="shared" si="34" ref="BU27:CL27">SUM(BU26,BU25,BU24,BU23,BU17,BU16,BU15,BU8)</f>
        <v>13.950000000000001</v>
      </c>
      <c r="BV27" s="17">
        <f t="shared" si="34"/>
        <v>13.950000000000001</v>
      </c>
      <c r="BW27" s="17">
        <f t="shared" si="34"/>
        <v>13.950000000000001</v>
      </c>
      <c r="BX27" s="17">
        <f t="shared" si="34"/>
        <v>13.950000000000001</v>
      </c>
      <c r="BY27" s="17">
        <f t="shared" si="34"/>
        <v>13.950000000000001</v>
      </c>
      <c r="BZ27" s="17">
        <f t="shared" si="34"/>
        <v>13.950000000000001</v>
      </c>
      <c r="CA27" s="13" t="s">
        <v>13</v>
      </c>
      <c r="CB27" s="17">
        <f t="shared" si="34"/>
        <v>13.950000000000001</v>
      </c>
      <c r="CC27" s="17">
        <f t="shared" si="34"/>
        <v>13.950000000000001</v>
      </c>
      <c r="CD27" s="17">
        <f t="shared" si="34"/>
        <v>13.950000000000001</v>
      </c>
      <c r="CE27" s="17">
        <f t="shared" si="34"/>
        <v>13.950000000000001</v>
      </c>
      <c r="CF27" s="17">
        <f t="shared" si="34"/>
        <v>13.950000000000001</v>
      </c>
      <c r="CG27" s="17">
        <f t="shared" si="34"/>
        <v>13.950000000000001</v>
      </c>
      <c r="CH27" s="17">
        <f t="shared" si="34"/>
        <v>13.950000000000001</v>
      </c>
      <c r="CI27" s="17">
        <f t="shared" si="34"/>
        <v>11.520000000000001</v>
      </c>
      <c r="CJ27" s="17">
        <f t="shared" si="34"/>
        <v>12.17</v>
      </c>
      <c r="CK27" s="17">
        <f t="shared" si="34"/>
        <v>10.08</v>
      </c>
      <c r="CL27" s="17">
        <f t="shared" si="34"/>
        <v>13.950000000000001</v>
      </c>
      <c r="CM27" s="17">
        <f aca="true" t="shared" si="35" ref="CM27:ER27">SUM(CM26,CM25,CM24,CM23,CM17,CM16,CM15,CM8)</f>
        <v>13.950000000000001</v>
      </c>
      <c r="CN27" s="17">
        <f t="shared" si="35"/>
        <v>13.950000000000001</v>
      </c>
      <c r="CO27" s="17">
        <f t="shared" si="35"/>
        <v>13.950000000000001</v>
      </c>
      <c r="CP27" s="17">
        <f t="shared" si="35"/>
        <v>13.950000000000001</v>
      </c>
      <c r="CQ27" s="13" t="s">
        <v>13</v>
      </c>
      <c r="CR27" s="17">
        <f t="shared" si="35"/>
        <v>12.510000000000002</v>
      </c>
      <c r="CS27" s="17">
        <f aca="true" t="shared" si="36" ref="CS27:DH27">SUM(CS26,CS25,CS24,CS23,CS17,CS16,CS15,CS8)</f>
        <v>12.510000000000002</v>
      </c>
      <c r="CT27" s="17">
        <f t="shared" si="36"/>
        <v>12.510000000000002</v>
      </c>
      <c r="CU27" s="17">
        <f t="shared" si="36"/>
        <v>12.510000000000002</v>
      </c>
      <c r="CV27" s="17">
        <f t="shared" si="36"/>
        <v>12.510000000000002</v>
      </c>
      <c r="CW27" s="17">
        <f t="shared" si="36"/>
        <v>12.510000000000002</v>
      </c>
      <c r="CX27" s="17">
        <f t="shared" si="36"/>
        <v>20.509999999999998</v>
      </c>
      <c r="CY27" s="17">
        <f t="shared" si="36"/>
        <v>12.510000000000002</v>
      </c>
      <c r="CZ27" s="17">
        <f t="shared" si="36"/>
        <v>12.510000000000002</v>
      </c>
      <c r="DA27" s="17">
        <f t="shared" si="36"/>
        <v>12.510000000000002</v>
      </c>
      <c r="DB27" s="17">
        <f t="shared" si="36"/>
        <v>12.510000000000002</v>
      </c>
      <c r="DC27" s="17">
        <f t="shared" si="36"/>
        <v>12.510000000000002</v>
      </c>
      <c r="DD27" s="17">
        <f t="shared" si="36"/>
        <v>12.510000000000002</v>
      </c>
      <c r="DE27" s="17">
        <f t="shared" si="36"/>
        <v>12.510000000000002</v>
      </c>
      <c r="DF27" s="17">
        <f t="shared" si="36"/>
        <v>12.510000000000002</v>
      </c>
      <c r="DG27" s="17">
        <f t="shared" si="36"/>
        <v>12.510000000000002</v>
      </c>
      <c r="DH27" s="17">
        <f t="shared" si="36"/>
        <v>12.510000000000002</v>
      </c>
      <c r="DI27" s="17">
        <f t="shared" si="35"/>
        <v>12.510000000000002</v>
      </c>
      <c r="DJ27" s="17">
        <f t="shared" si="35"/>
        <v>10.08</v>
      </c>
      <c r="DK27" s="17">
        <f t="shared" si="35"/>
        <v>10.08</v>
      </c>
      <c r="DL27" s="17">
        <f t="shared" si="35"/>
        <v>10.08</v>
      </c>
      <c r="DM27" s="17">
        <f t="shared" si="35"/>
        <v>10.08</v>
      </c>
      <c r="DN27" s="17">
        <f t="shared" si="35"/>
        <v>10.08</v>
      </c>
      <c r="DO27" s="17">
        <f t="shared" si="35"/>
        <v>10.08</v>
      </c>
      <c r="DP27" s="17">
        <f t="shared" si="35"/>
        <v>10.08</v>
      </c>
      <c r="DQ27" s="17">
        <f t="shared" si="35"/>
        <v>6.63</v>
      </c>
      <c r="DR27" s="17">
        <f t="shared" si="35"/>
        <v>10.08</v>
      </c>
      <c r="DS27" s="17">
        <f t="shared" si="35"/>
        <v>6.119999999999999</v>
      </c>
      <c r="DT27" s="17">
        <f t="shared" si="35"/>
        <v>4.61</v>
      </c>
      <c r="DU27" s="17">
        <f t="shared" si="35"/>
        <v>10.08</v>
      </c>
      <c r="DV27" s="17">
        <f t="shared" si="35"/>
        <v>11.520000000000001</v>
      </c>
      <c r="DW27" s="17">
        <f t="shared" si="35"/>
        <v>10.08</v>
      </c>
      <c r="DX27" s="17">
        <f t="shared" si="35"/>
        <v>10.08</v>
      </c>
      <c r="DY27" s="13" t="s">
        <v>13</v>
      </c>
      <c r="DZ27" s="17">
        <f t="shared" si="35"/>
        <v>11.520000000000001</v>
      </c>
      <c r="EA27" s="17">
        <f t="shared" si="35"/>
        <v>11.520000000000001</v>
      </c>
      <c r="EB27" s="17">
        <f t="shared" si="35"/>
        <v>10.08</v>
      </c>
      <c r="EC27" s="17">
        <f t="shared" si="35"/>
        <v>11.520000000000001</v>
      </c>
      <c r="ED27" s="17">
        <f t="shared" si="35"/>
        <v>11.520000000000001</v>
      </c>
      <c r="EE27" s="17">
        <f>SUM(EE26,EE25,EE24,EE23,EE17,EE16,EE15,EE8)</f>
        <v>13.950000000000001</v>
      </c>
      <c r="EF27" s="17">
        <f>SUM(EF26,EF25,EF24,EF23,EF17,EF16,EF15,EF8)</f>
        <v>13.950000000000001</v>
      </c>
      <c r="EG27" s="17">
        <f t="shared" si="35"/>
        <v>6.119999999999999</v>
      </c>
      <c r="EH27" s="17">
        <f t="shared" si="35"/>
        <v>11.520000000000001</v>
      </c>
      <c r="EI27" s="17">
        <f t="shared" si="35"/>
        <v>6.63</v>
      </c>
      <c r="EJ27" s="17">
        <f>SUM(EJ26,EJ25,EJ24,EJ23,EJ17,EJ16,EJ15,EJ8)</f>
        <v>13.950000000000001</v>
      </c>
      <c r="EK27" s="17">
        <f>SUM(EK26,EK25,EK24,EK23,EK17,EK16,EK15,EK8)</f>
        <v>13.950000000000001</v>
      </c>
      <c r="EL27" s="17">
        <f>SUM(EL26,EL25,EL24,EL23,EL17,EL16,EL15,EL8)</f>
        <v>13.950000000000001</v>
      </c>
      <c r="EM27" s="17">
        <f>SUM(EM26,EM25,EM24,EM23,EM17,EM16,EM15,EM8)</f>
        <v>13.300000000000002</v>
      </c>
      <c r="EN27" s="13" t="s">
        <v>13</v>
      </c>
      <c r="EO27" s="17">
        <f>SUM(EO26,EO25,EO24,EO23,EO17,EO16,EO15,EO8)</f>
        <v>13.950000000000001</v>
      </c>
      <c r="EP27" s="17">
        <f t="shared" si="35"/>
        <v>12.500000000000002</v>
      </c>
      <c r="EQ27" s="17">
        <f t="shared" si="35"/>
        <v>13.950000000000001</v>
      </c>
      <c r="ER27" s="17">
        <f t="shared" si="35"/>
        <v>14.910000000000002</v>
      </c>
      <c r="ES27" s="17">
        <f aca="true" t="shared" si="37" ref="ES27:FB27">SUM(ES26,ES25,ES24,ES23,ES17,ES16,ES15,ES8)</f>
        <v>13.950000000000001</v>
      </c>
      <c r="ET27" s="17">
        <f t="shared" si="37"/>
        <v>13.950000000000001</v>
      </c>
      <c r="EU27" s="17">
        <f t="shared" si="37"/>
        <v>13.950000000000001</v>
      </c>
      <c r="EV27" s="17">
        <f t="shared" si="37"/>
        <v>13.950000000000001</v>
      </c>
      <c r="EW27" s="17">
        <f t="shared" si="37"/>
        <v>6.63</v>
      </c>
      <c r="EX27" s="17">
        <f t="shared" si="37"/>
        <v>6.63</v>
      </c>
      <c r="EY27" s="17">
        <f t="shared" si="37"/>
        <v>13.09</v>
      </c>
      <c r="EZ27" s="17">
        <f t="shared" si="37"/>
        <v>5.1899999999999995</v>
      </c>
      <c r="FA27" s="17">
        <f t="shared" si="37"/>
        <v>8.329999999999998</v>
      </c>
      <c r="FB27" s="17">
        <f t="shared" si="37"/>
        <v>6.119999999999999</v>
      </c>
      <c r="FC27" s="17">
        <f aca="true" t="shared" si="38" ref="FC27:FO27">SUM(FC26,FC25,FC24,FC23,FC17,FC16,FC15,FC8)</f>
        <v>10.08</v>
      </c>
      <c r="FD27" s="17">
        <f t="shared" si="38"/>
        <v>14.99</v>
      </c>
      <c r="FE27" s="17"/>
      <c r="FF27" s="17">
        <f t="shared" si="38"/>
        <v>11.65</v>
      </c>
      <c r="FG27" s="17">
        <f t="shared" si="38"/>
        <v>13.950000000000001</v>
      </c>
      <c r="FH27" s="17">
        <f t="shared" si="38"/>
        <v>13.950000000000001</v>
      </c>
      <c r="FI27" s="17">
        <f>SUM(FI26,FI25,FI24,FI23,FI17,FI16,FI15,FI8)</f>
        <v>6.63</v>
      </c>
      <c r="FJ27" s="17">
        <f>SUM(FJ26,FJ25,FJ24,FJ23,FJ17,FJ16,FJ15,FJ8)</f>
        <v>6.63</v>
      </c>
      <c r="FK27" s="17">
        <f t="shared" si="38"/>
        <v>6.77</v>
      </c>
      <c r="FL27" s="17">
        <f t="shared" si="38"/>
        <v>10.08</v>
      </c>
      <c r="FM27" s="17">
        <f t="shared" si="38"/>
        <v>9.52</v>
      </c>
      <c r="FN27" s="17">
        <f t="shared" si="38"/>
        <v>5.119999999999999</v>
      </c>
      <c r="FO27" s="17">
        <f t="shared" si="38"/>
        <v>11.31</v>
      </c>
      <c r="FP27" s="17">
        <f aca="true" t="shared" si="39" ref="FP27:GD27">SUM(FP26,FP25,FP24,FP23,FP17,FP16,FP15,FP8)</f>
        <v>11.31</v>
      </c>
      <c r="FQ27" s="17">
        <f t="shared" si="39"/>
        <v>11.31</v>
      </c>
      <c r="FR27" s="17">
        <f t="shared" si="39"/>
        <v>11.31</v>
      </c>
      <c r="FS27" s="17">
        <f t="shared" si="39"/>
        <v>11.31</v>
      </c>
      <c r="FT27" s="17">
        <f t="shared" si="39"/>
        <v>9.629999999999999</v>
      </c>
      <c r="FU27" s="17">
        <f t="shared" si="39"/>
        <v>9.629999999999999</v>
      </c>
      <c r="FV27" s="17">
        <f t="shared" si="39"/>
        <v>7.459999999999999</v>
      </c>
      <c r="FW27" s="17">
        <f t="shared" si="39"/>
        <v>6.77</v>
      </c>
      <c r="FX27" s="17">
        <f t="shared" si="39"/>
        <v>9.629999999999999</v>
      </c>
      <c r="FY27" s="17">
        <f t="shared" si="39"/>
        <v>9.629999999999999</v>
      </c>
      <c r="FZ27" s="17">
        <f t="shared" si="39"/>
        <v>9.629999999999999</v>
      </c>
      <c r="GA27" s="17">
        <f t="shared" si="39"/>
        <v>7.459999999999999</v>
      </c>
      <c r="GB27" s="17">
        <f t="shared" si="39"/>
        <v>7.459999999999999</v>
      </c>
      <c r="GC27" s="17">
        <f t="shared" si="39"/>
        <v>6.77</v>
      </c>
      <c r="GD27" s="17">
        <f t="shared" si="39"/>
        <v>7.459999999999999</v>
      </c>
    </row>
    <row r="28" spans="1:186" ht="12.75" customHeight="1">
      <c r="A28" s="10"/>
      <c r="B28" s="268" t="s">
        <v>40</v>
      </c>
      <c r="C28" s="268"/>
      <c r="D28" s="268"/>
      <c r="E28" s="268"/>
      <c r="F28" s="21">
        <v>756.2</v>
      </c>
      <c r="G28" s="21">
        <v>575</v>
      </c>
      <c r="H28" s="21">
        <v>777.2</v>
      </c>
      <c r="I28" s="21">
        <v>560.8</v>
      </c>
      <c r="J28" s="21">
        <v>996.8</v>
      </c>
      <c r="K28" s="18">
        <v>276.3</v>
      </c>
      <c r="L28" s="21">
        <v>573.2</v>
      </c>
      <c r="M28" s="21">
        <v>283.3</v>
      </c>
      <c r="N28" s="21">
        <v>563</v>
      </c>
      <c r="O28" s="21">
        <v>1388.9</v>
      </c>
      <c r="P28" s="21">
        <v>1529.2</v>
      </c>
      <c r="Q28" s="21">
        <v>981.5</v>
      </c>
      <c r="R28" s="21">
        <v>409.8</v>
      </c>
      <c r="S28" s="21">
        <v>166.7</v>
      </c>
      <c r="T28" s="21">
        <v>524.5</v>
      </c>
      <c r="U28" s="13"/>
      <c r="V28" s="31">
        <v>144.4</v>
      </c>
      <c r="W28" s="21">
        <v>137.2</v>
      </c>
      <c r="X28" s="21">
        <v>178.2</v>
      </c>
      <c r="Y28" s="21">
        <v>103.5</v>
      </c>
      <c r="Z28" s="21">
        <v>769.3</v>
      </c>
      <c r="AA28" s="21">
        <v>846.3</v>
      </c>
      <c r="AB28" s="21">
        <v>567.2</v>
      </c>
      <c r="AC28" s="21">
        <v>1284.3</v>
      </c>
      <c r="AD28" s="21">
        <v>1437.9</v>
      </c>
      <c r="AE28" s="21">
        <v>2571.9</v>
      </c>
      <c r="AF28" s="21">
        <v>572.8</v>
      </c>
      <c r="AG28" s="21">
        <v>594.8</v>
      </c>
      <c r="AH28" s="21">
        <v>873.4</v>
      </c>
      <c r="AI28" s="268" t="s">
        <v>40</v>
      </c>
      <c r="AJ28" s="268"/>
      <c r="AK28" s="268"/>
      <c r="AL28" s="268"/>
      <c r="AM28" s="21">
        <v>562.8</v>
      </c>
      <c r="AN28" s="20">
        <v>571.6</v>
      </c>
      <c r="AO28" s="18">
        <v>559.9</v>
      </c>
      <c r="AP28" s="18">
        <v>560.6</v>
      </c>
      <c r="AQ28" s="18">
        <v>559.4</v>
      </c>
      <c r="AR28" s="18">
        <v>274.3</v>
      </c>
      <c r="AS28" s="18">
        <v>555.9</v>
      </c>
      <c r="AT28" s="13"/>
      <c r="AU28" s="18">
        <v>130</v>
      </c>
      <c r="AV28" s="19">
        <v>1532.8</v>
      </c>
      <c r="AW28" s="19">
        <v>1547.4</v>
      </c>
      <c r="AX28" s="19">
        <v>103.8</v>
      </c>
      <c r="AY28" s="27">
        <v>1438.8</v>
      </c>
      <c r="AZ28" s="30">
        <v>387.7</v>
      </c>
      <c r="BA28" s="31">
        <v>477.4</v>
      </c>
      <c r="BB28" s="31">
        <v>532.1</v>
      </c>
      <c r="BC28" s="31">
        <v>481.3</v>
      </c>
      <c r="BD28" s="31">
        <v>661.1</v>
      </c>
      <c r="BE28" s="42">
        <v>277.8</v>
      </c>
      <c r="BF28" s="26">
        <v>367.6</v>
      </c>
      <c r="BG28" s="26">
        <v>295.7</v>
      </c>
      <c r="BH28" s="26">
        <v>405.8</v>
      </c>
      <c r="BI28" s="26">
        <v>374.7</v>
      </c>
      <c r="BJ28" s="26">
        <v>640.3</v>
      </c>
      <c r="BK28" s="13"/>
      <c r="BL28" s="26">
        <v>317.5</v>
      </c>
      <c r="BM28" s="26">
        <v>297.7</v>
      </c>
      <c r="BN28" s="26">
        <v>796.2</v>
      </c>
      <c r="BO28" s="26">
        <v>515.6</v>
      </c>
      <c r="BP28" s="26">
        <v>2311</v>
      </c>
      <c r="BQ28" s="26">
        <v>4113.9</v>
      </c>
      <c r="BR28" s="26">
        <v>113.8</v>
      </c>
      <c r="BS28" s="26">
        <v>155.4</v>
      </c>
      <c r="BT28" s="26">
        <v>202.4</v>
      </c>
      <c r="BU28" s="26">
        <v>713.3</v>
      </c>
      <c r="BV28" s="26">
        <v>1537.5</v>
      </c>
      <c r="BW28" s="26">
        <v>573.6</v>
      </c>
      <c r="BX28" s="26">
        <v>430.7</v>
      </c>
      <c r="BY28" s="26">
        <v>208.7</v>
      </c>
      <c r="BZ28" s="26">
        <v>438.3</v>
      </c>
      <c r="CA28" s="13"/>
      <c r="CB28" s="26">
        <v>247.9</v>
      </c>
      <c r="CC28" s="26">
        <v>426.6</v>
      </c>
      <c r="CD28" s="26">
        <v>799.6</v>
      </c>
      <c r="CE28" s="26">
        <v>432.5</v>
      </c>
      <c r="CF28" s="26">
        <v>423.3</v>
      </c>
      <c r="CG28" s="26">
        <v>429.1</v>
      </c>
      <c r="CH28" s="26">
        <v>428.7</v>
      </c>
      <c r="CI28" s="10">
        <v>429.1</v>
      </c>
      <c r="CJ28" s="10">
        <v>436.3</v>
      </c>
      <c r="CK28" s="10">
        <v>117.4</v>
      </c>
      <c r="CL28" s="10">
        <v>224</v>
      </c>
      <c r="CM28" s="10">
        <v>708.6</v>
      </c>
      <c r="CN28" s="10">
        <v>280.5</v>
      </c>
      <c r="CO28" s="10">
        <v>1319.3</v>
      </c>
      <c r="CP28" s="10">
        <v>120.5</v>
      </c>
      <c r="CQ28" s="13"/>
      <c r="CR28" s="13">
        <v>80.7</v>
      </c>
      <c r="CS28" s="13">
        <v>91.4</v>
      </c>
      <c r="CT28" s="13">
        <v>83</v>
      </c>
      <c r="CU28" s="13">
        <v>92.2</v>
      </c>
      <c r="CV28" s="13">
        <v>133.2</v>
      </c>
      <c r="CW28" s="13">
        <v>92.5</v>
      </c>
      <c r="CX28" s="13">
        <v>104.6</v>
      </c>
      <c r="CY28" s="13">
        <v>90.8</v>
      </c>
      <c r="CZ28" s="13">
        <v>105.8</v>
      </c>
      <c r="DA28" s="13">
        <v>184.8</v>
      </c>
      <c r="DB28" s="13">
        <v>99.7</v>
      </c>
      <c r="DC28" s="13">
        <v>81</v>
      </c>
      <c r="DD28" s="13">
        <v>82.6</v>
      </c>
      <c r="DE28" s="13">
        <v>81.2</v>
      </c>
      <c r="DF28" s="13">
        <v>67</v>
      </c>
      <c r="DG28" s="13">
        <v>81.6</v>
      </c>
      <c r="DH28" s="13">
        <v>126.7</v>
      </c>
      <c r="DI28" s="10">
        <v>127.5</v>
      </c>
      <c r="DJ28" s="10">
        <v>298.9</v>
      </c>
      <c r="DK28" s="10">
        <v>301.7</v>
      </c>
      <c r="DL28" s="10">
        <v>312.4</v>
      </c>
      <c r="DM28" s="10">
        <v>313.9</v>
      </c>
      <c r="DN28" s="10">
        <v>318.2</v>
      </c>
      <c r="DO28" s="10">
        <v>318.3</v>
      </c>
      <c r="DP28" s="10">
        <v>319.7</v>
      </c>
      <c r="DQ28" s="10">
        <v>64.5</v>
      </c>
      <c r="DR28" s="10">
        <v>330.5</v>
      </c>
      <c r="DS28" s="10">
        <v>331.2</v>
      </c>
      <c r="DT28" s="10">
        <v>64.5</v>
      </c>
      <c r="DU28" s="10">
        <v>96.1</v>
      </c>
      <c r="DV28" s="10">
        <v>316.3</v>
      </c>
      <c r="DW28" s="10">
        <v>318.2</v>
      </c>
      <c r="DX28" s="10">
        <v>314.7</v>
      </c>
      <c r="DY28" s="10"/>
      <c r="DZ28" s="10">
        <v>316.7</v>
      </c>
      <c r="EA28" s="10">
        <v>307.1</v>
      </c>
      <c r="EB28" s="10">
        <v>325.3</v>
      </c>
      <c r="EC28" s="10">
        <v>318.9</v>
      </c>
      <c r="ED28" s="10">
        <v>327.6</v>
      </c>
      <c r="EE28" s="10">
        <v>2010.2</v>
      </c>
      <c r="EF28" s="10">
        <v>1321.6</v>
      </c>
      <c r="EG28" s="10">
        <v>329.1</v>
      </c>
      <c r="EH28" s="10">
        <v>789.8</v>
      </c>
      <c r="EI28" s="10">
        <v>121.3</v>
      </c>
      <c r="EJ28" s="10">
        <v>679.9</v>
      </c>
      <c r="EK28" s="10">
        <v>159.5</v>
      </c>
      <c r="EL28" s="10">
        <v>589.3</v>
      </c>
      <c r="EM28" s="10">
        <v>3376.1</v>
      </c>
      <c r="EN28" s="10"/>
      <c r="EO28" s="10">
        <v>485</v>
      </c>
      <c r="EP28" s="10">
        <v>3370.1</v>
      </c>
      <c r="EQ28" s="10">
        <v>961.8</v>
      </c>
      <c r="ER28" s="10">
        <v>1219.9</v>
      </c>
      <c r="ES28" s="10">
        <v>597.3</v>
      </c>
      <c r="ET28" s="10">
        <v>583.2</v>
      </c>
      <c r="EU28" s="10">
        <v>430.7</v>
      </c>
      <c r="EV28" s="10">
        <v>1788.9</v>
      </c>
      <c r="EW28" s="10">
        <v>134.7</v>
      </c>
      <c r="EX28" s="10">
        <v>58.5</v>
      </c>
      <c r="EY28" s="10">
        <v>413.3</v>
      </c>
      <c r="EZ28" s="10">
        <v>103.6</v>
      </c>
      <c r="FA28" s="10">
        <v>178.9</v>
      </c>
      <c r="FB28" s="10">
        <v>81.6</v>
      </c>
      <c r="FC28" s="10">
        <v>435.5</v>
      </c>
      <c r="FD28" s="10">
        <v>562.9</v>
      </c>
      <c r="FE28" s="10"/>
      <c r="FF28" s="10">
        <v>174.5</v>
      </c>
      <c r="FG28" s="10">
        <v>2494.8</v>
      </c>
      <c r="FH28" s="10">
        <v>1588.2</v>
      </c>
      <c r="FI28" s="10">
        <v>77</v>
      </c>
      <c r="FJ28" s="10">
        <v>21.2</v>
      </c>
      <c r="FK28" s="10">
        <v>31.1</v>
      </c>
      <c r="FL28" s="10">
        <v>351.3</v>
      </c>
      <c r="FM28" s="10">
        <v>136.4</v>
      </c>
      <c r="FN28" s="10">
        <v>363.8</v>
      </c>
      <c r="FO28" s="10">
        <v>528.5</v>
      </c>
      <c r="FP28" s="10">
        <v>522.8</v>
      </c>
      <c r="FQ28" s="10">
        <v>331.2</v>
      </c>
      <c r="FR28" s="10">
        <v>448.8</v>
      </c>
      <c r="FS28" s="10">
        <v>347.2</v>
      </c>
      <c r="FT28" s="10">
        <v>79.8</v>
      </c>
      <c r="FU28" s="10">
        <v>115.4</v>
      </c>
      <c r="FV28" s="10">
        <v>78.1</v>
      </c>
      <c r="FW28" s="10">
        <v>78.8</v>
      </c>
      <c r="FX28" s="10">
        <v>79.3</v>
      </c>
      <c r="FY28" s="10">
        <v>78.3</v>
      </c>
      <c r="FZ28" s="10">
        <v>95.4</v>
      </c>
      <c r="GA28" s="10">
        <v>40.1</v>
      </c>
      <c r="GB28" s="10">
        <v>41.3</v>
      </c>
      <c r="GC28" s="10">
        <v>39.9</v>
      </c>
      <c r="GD28" s="10">
        <v>94.1</v>
      </c>
    </row>
    <row r="29" spans="1:186" ht="12.75" customHeight="1">
      <c r="A29" s="13"/>
      <c r="B29" s="269" t="s">
        <v>37</v>
      </c>
      <c r="C29" s="269"/>
      <c r="D29" s="269"/>
      <c r="E29" s="269"/>
      <c r="F29" s="347" t="s">
        <v>38</v>
      </c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21">
        <v>41091</v>
      </c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43"/>
      <c r="AN29" s="43"/>
      <c r="AO29" s="43"/>
      <c r="AP29" s="43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10"/>
      <c r="BW29" s="10"/>
      <c r="BX29" s="10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10"/>
      <c r="CM29" s="10"/>
      <c r="CN29" s="10"/>
      <c r="CO29" s="10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/>
      <c r="DU29" s="321"/>
      <c r="DV29" s="10"/>
      <c r="DW29" s="10"/>
      <c r="DX29" s="321"/>
      <c r="DY29" s="321"/>
      <c r="DZ29" s="321"/>
      <c r="EA29" s="321"/>
      <c r="EB29" s="321"/>
      <c r="EC29" s="321"/>
      <c r="ED29" s="321"/>
      <c r="EE29" s="321"/>
      <c r="EF29" s="321"/>
      <c r="EG29" s="321"/>
      <c r="EH29" s="321"/>
      <c r="EI29" s="321"/>
      <c r="EJ29" s="321"/>
      <c r="EK29" s="10"/>
      <c r="EL29" s="10"/>
      <c r="EM29" s="348"/>
      <c r="EN29" s="348"/>
      <c r="EO29" s="348"/>
      <c r="EP29" s="348"/>
      <c r="EQ29" s="348"/>
      <c r="ER29" s="348"/>
      <c r="ES29" s="348"/>
      <c r="ET29" s="348"/>
      <c r="EU29" s="348"/>
      <c r="EV29" s="348"/>
      <c r="EW29" s="348"/>
      <c r="EX29" s="348"/>
      <c r="EY29" s="348"/>
      <c r="EZ29" s="348"/>
      <c r="FA29" s="348"/>
      <c r="FB29" s="348"/>
      <c r="FC29" s="321"/>
      <c r="FD29" s="321"/>
      <c r="FE29" s="321"/>
      <c r="FF29" s="321"/>
      <c r="FG29" s="321"/>
      <c r="FH29" s="321"/>
      <c r="FI29" s="321"/>
      <c r="FJ29" s="321"/>
      <c r="FK29" s="321"/>
      <c r="FL29" s="321"/>
      <c r="FM29" s="321"/>
      <c r="FN29" s="321"/>
      <c r="FO29" s="321"/>
      <c r="FP29" s="321"/>
      <c r="FQ29" s="321"/>
      <c r="FR29" s="321"/>
      <c r="FS29" s="321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</row>
    <row r="30" ht="12.75">
      <c r="V30" s="33"/>
    </row>
    <row r="31" ht="12.75">
      <c r="V31" s="33"/>
    </row>
    <row r="32" ht="12.75">
      <c r="V32" s="33"/>
    </row>
    <row r="33" ht="12.75">
      <c r="V33" s="33"/>
    </row>
    <row r="34" ht="12.75">
      <c r="V34" s="33"/>
    </row>
    <row r="35" ht="12.75">
      <c r="V35" s="33"/>
    </row>
    <row r="36" ht="12.75">
      <c r="V36" s="33"/>
    </row>
    <row r="37" ht="12.75">
      <c r="V37" s="33"/>
    </row>
    <row r="38" ht="12.75">
      <c r="V38" s="33"/>
    </row>
    <row r="39" ht="12.75">
      <c r="V39" s="33"/>
    </row>
    <row r="40" ht="12.75">
      <c r="V40" s="33"/>
    </row>
    <row r="41" ht="12.75">
      <c r="V41" s="33"/>
    </row>
    <row r="43" ht="12.75">
      <c r="A43" s="2"/>
    </row>
    <row r="44" ht="12.75">
      <c r="A44" s="2"/>
    </row>
  </sheetData>
  <mergeCells count="253">
    <mergeCell ref="GE6:GE7"/>
    <mergeCell ref="FD5:FD7"/>
    <mergeCell ref="DE6:DE7"/>
    <mergeCell ref="DF6:DF7"/>
    <mergeCell ref="DG6:DG7"/>
    <mergeCell ref="DH6:DH7"/>
    <mergeCell ref="FC5:FC7"/>
    <mergeCell ref="FE5:FE7"/>
    <mergeCell ref="FO6:FO7"/>
    <mergeCell ref="FL6:FL7"/>
    <mergeCell ref="DA6:DA7"/>
    <mergeCell ref="DB6:DB7"/>
    <mergeCell ref="DC6:DC7"/>
    <mergeCell ref="DD6:DD7"/>
    <mergeCell ref="CW6:CW7"/>
    <mergeCell ref="CX6:CX7"/>
    <mergeCell ref="CY6:CY7"/>
    <mergeCell ref="CZ6:CZ7"/>
    <mergeCell ref="FM6:FM7"/>
    <mergeCell ref="FN6:FN7"/>
    <mergeCell ref="FF6:FF7"/>
    <mergeCell ref="FG6:FG7"/>
    <mergeCell ref="FK5:GD5"/>
    <mergeCell ref="FQ6:FQ7"/>
    <mergeCell ref="FR6:FR7"/>
    <mergeCell ref="FS6:FS7"/>
    <mergeCell ref="FK6:FK7"/>
    <mergeCell ref="FP6:FP7"/>
    <mergeCell ref="FT6:FT7"/>
    <mergeCell ref="FU6:FU7"/>
    <mergeCell ref="FV6:FV7"/>
    <mergeCell ref="FX6:FX7"/>
    <mergeCell ref="FF5:FG5"/>
    <mergeCell ref="FH5:FJ5"/>
    <mergeCell ref="FH6:FH7"/>
    <mergeCell ref="FI6:FI7"/>
    <mergeCell ref="FJ6:FJ7"/>
    <mergeCell ref="EF6:EF7"/>
    <mergeCell ref="EP6:EP7"/>
    <mergeCell ref="EG5:EI5"/>
    <mergeCell ref="EG6:EG7"/>
    <mergeCell ref="EH6:EH7"/>
    <mergeCell ref="EI6:EI7"/>
    <mergeCell ref="EJ5:EQ5"/>
    <mergeCell ref="EJ6:EJ7"/>
    <mergeCell ref="EQ6:EQ7"/>
    <mergeCell ref="DZ6:DZ7"/>
    <mergeCell ref="EA6:EA7"/>
    <mergeCell ref="EB6:EB7"/>
    <mergeCell ref="EE6:EE7"/>
    <mergeCell ref="EC6:EC7"/>
    <mergeCell ref="ED6:ED7"/>
    <mergeCell ref="AF5:AH5"/>
    <mergeCell ref="AD6:AD7"/>
    <mergeCell ref="DU6:DU7"/>
    <mergeCell ref="DV6:DV7"/>
    <mergeCell ref="DR6:DR7"/>
    <mergeCell ref="DS6:DS7"/>
    <mergeCell ref="DQ6:DQ7"/>
    <mergeCell ref="BU5:CL5"/>
    <mergeCell ref="CI6:CI7"/>
    <mergeCell ref="CJ6:CJ7"/>
    <mergeCell ref="DW6:DW7"/>
    <mergeCell ref="DU5:EF5"/>
    <mergeCell ref="DJ6:DJ7"/>
    <mergeCell ref="DX6:DX7"/>
    <mergeCell ref="DK6:DK7"/>
    <mergeCell ref="DL6:DL7"/>
    <mergeCell ref="DM6:DM7"/>
    <mergeCell ref="DN6:DN7"/>
    <mergeCell ref="DO6:DO7"/>
    <mergeCell ref="DP6:DP7"/>
    <mergeCell ref="CK6:CK7"/>
    <mergeCell ref="CL6:CL7"/>
    <mergeCell ref="CE6:CE7"/>
    <mergeCell ref="CF6:CF7"/>
    <mergeCell ref="CG6:CG7"/>
    <mergeCell ref="CH6:CH7"/>
    <mergeCell ref="BU6:BU7"/>
    <mergeCell ref="CB6:CB7"/>
    <mergeCell ref="CC6:CC7"/>
    <mergeCell ref="CD6:CD7"/>
    <mergeCell ref="BV6:BV7"/>
    <mergeCell ref="BW6:BW7"/>
    <mergeCell ref="BX6:BX7"/>
    <mergeCell ref="BY6:BY7"/>
    <mergeCell ref="CA6:CA7"/>
    <mergeCell ref="BZ6:BZ7"/>
    <mergeCell ref="AX5:BE5"/>
    <mergeCell ref="AY6:AY7"/>
    <mergeCell ref="AZ6:AZ7"/>
    <mergeCell ref="BA6:BA7"/>
    <mergeCell ref="BB6:BB7"/>
    <mergeCell ref="BC6:BC7"/>
    <mergeCell ref="BE6:BE7"/>
    <mergeCell ref="AX6:AX7"/>
    <mergeCell ref="AI28:AL28"/>
    <mergeCell ref="AI5:AL7"/>
    <mergeCell ref="AI24:AL24"/>
    <mergeCell ref="AI25:AL25"/>
    <mergeCell ref="AI26:AL26"/>
    <mergeCell ref="AI27:AL27"/>
    <mergeCell ref="AI20:AL20"/>
    <mergeCell ref="AI21:AL21"/>
    <mergeCell ref="AI22:AL22"/>
    <mergeCell ref="AI15:AL15"/>
    <mergeCell ref="AI23:AL23"/>
    <mergeCell ref="AI16:AL16"/>
    <mergeCell ref="AI17:AL17"/>
    <mergeCell ref="AI18:AL18"/>
    <mergeCell ref="AI19:AL19"/>
    <mergeCell ref="AI14:AL14"/>
    <mergeCell ref="B21:E21"/>
    <mergeCell ref="B15:E15"/>
    <mergeCell ref="B14:E14"/>
    <mergeCell ref="B18:E18"/>
    <mergeCell ref="B19:E19"/>
    <mergeCell ref="F5:P5"/>
    <mergeCell ref="A5:A7"/>
    <mergeCell ref="B5:E7"/>
    <mergeCell ref="B29:E29"/>
    <mergeCell ref="B16:E16"/>
    <mergeCell ref="B17:E17"/>
    <mergeCell ref="B20:E20"/>
    <mergeCell ref="B11:E11"/>
    <mergeCell ref="B12:E12"/>
    <mergeCell ref="B13:E13"/>
    <mergeCell ref="AS6:AS7"/>
    <mergeCell ref="B27:E27"/>
    <mergeCell ref="B28:E28"/>
    <mergeCell ref="B22:E22"/>
    <mergeCell ref="B24:E24"/>
    <mergeCell ref="B23:E23"/>
    <mergeCell ref="B26:E26"/>
    <mergeCell ref="B25:E25"/>
    <mergeCell ref="AI8:AL8"/>
    <mergeCell ref="AI9:AL9"/>
    <mergeCell ref="AQ6:AQ7"/>
    <mergeCell ref="AH6:AH7"/>
    <mergeCell ref="O6:O7"/>
    <mergeCell ref="P6:P7"/>
    <mergeCell ref="AB6:AB7"/>
    <mergeCell ref="AG6:AG7"/>
    <mergeCell ref="AF6:AF7"/>
    <mergeCell ref="AM5:AW5"/>
    <mergeCell ref="AV6:AV7"/>
    <mergeCell ref="AW6:AW7"/>
    <mergeCell ref="AR6:AR7"/>
    <mergeCell ref="AO6:AO7"/>
    <mergeCell ref="AM6:AM7"/>
    <mergeCell ref="AN6:AN7"/>
    <mergeCell ref="AT6:AT7"/>
    <mergeCell ref="AU6:AU7"/>
    <mergeCell ref="AP6:AP7"/>
    <mergeCell ref="B8:E8"/>
    <mergeCell ref="M6:M7"/>
    <mergeCell ref="AC6:AC7"/>
    <mergeCell ref="Z6:Z7"/>
    <mergeCell ref="N6:N7"/>
    <mergeCell ref="L6:L7"/>
    <mergeCell ref="H6:H7"/>
    <mergeCell ref="F6:F7"/>
    <mergeCell ref="I6:I7"/>
    <mergeCell ref="K6:K7"/>
    <mergeCell ref="G6:G7"/>
    <mergeCell ref="J6:J7"/>
    <mergeCell ref="W6:W7"/>
    <mergeCell ref="T6:T7"/>
    <mergeCell ref="S6:S7"/>
    <mergeCell ref="BF5:BT5"/>
    <mergeCell ref="BG6:BG7"/>
    <mergeCell ref="BH6:BH7"/>
    <mergeCell ref="BI6:BI7"/>
    <mergeCell ref="BJ6:BJ7"/>
    <mergeCell ref="BL6:BL7"/>
    <mergeCell ref="BM6:BM7"/>
    <mergeCell ref="BN6:BN7"/>
    <mergeCell ref="BO6:BO7"/>
    <mergeCell ref="BP6:BP7"/>
    <mergeCell ref="CM5:DI5"/>
    <mergeCell ref="CM6:CM7"/>
    <mergeCell ref="CN6:CN7"/>
    <mergeCell ref="CO6:CO7"/>
    <mergeCell ref="CP6:CP7"/>
    <mergeCell ref="CR6:CR7"/>
    <mergeCell ref="CS6:CS7"/>
    <mergeCell ref="CT6:CT7"/>
    <mergeCell ref="CU6:CU7"/>
    <mergeCell ref="CV6:CV7"/>
    <mergeCell ref="EU6:EU7"/>
    <mergeCell ref="EL6:EL7"/>
    <mergeCell ref="EK6:EK7"/>
    <mergeCell ref="EM6:EM7"/>
    <mergeCell ref="EO6:EO7"/>
    <mergeCell ref="EN6:EN7"/>
    <mergeCell ref="ER6:ER7"/>
    <mergeCell ref="ES6:ES7"/>
    <mergeCell ref="ET6:ET7"/>
    <mergeCell ref="EY5:FB5"/>
    <mergeCell ref="EV5:EX5"/>
    <mergeCell ref="EV6:EV7"/>
    <mergeCell ref="EY6:EY7"/>
    <mergeCell ref="EW6:EW7"/>
    <mergeCell ref="EX6:EX7"/>
    <mergeCell ref="FB6:FB7"/>
    <mergeCell ref="EZ6:EZ7"/>
    <mergeCell ref="FA6:FA7"/>
    <mergeCell ref="ER5:EU5"/>
    <mergeCell ref="CQ6:CQ7"/>
    <mergeCell ref="DY6:DY7"/>
    <mergeCell ref="X6:X7"/>
    <mergeCell ref="AA6:AA7"/>
    <mergeCell ref="AE6:AE7"/>
    <mergeCell ref="Y6:Y7"/>
    <mergeCell ref="DI6:DI7"/>
    <mergeCell ref="BQ6:BQ7"/>
    <mergeCell ref="BR6:BR7"/>
    <mergeCell ref="FC29:FS29"/>
    <mergeCell ref="EM29:FB29"/>
    <mergeCell ref="DX29:EJ29"/>
    <mergeCell ref="CP29:DU29"/>
    <mergeCell ref="B9:E9"/>
    <mergeCell ref="BY29:CK29"/>
    <mergeCell ref="BI29:BU29"/>
    <mergeCell ref="AQ29:BH29"/>
    <mergeCell ref="B10:E10"/>
    <mergeCell ref="F29:T29"/>
    <mergeCell ref="AI10:AL10"/>
    <mergeCell ref="AI11:AL11"/>
    <mergeCell ref="AI12:AL12"/>
    <mergeCell ref="AI13:AL13"/>
    <mergeCell ref="BK6:BK7"/>
    <mergeCell ref="BS6:BS7"/>
    <mergeCell ref="BT6:BT7"/>
    <mergeCell ref="BD6:BD7"/>
    <mergeCell ref="BF6:BF7"/>
    <mergeCell ref="DJ5:DT5"/>
    <mergeCell ref="DT6:DT7"/>
    <mergeCell ref="U29:AL29"/>
    <mergeCell ref="A1:T1"/>
    <mergeCell ref="A2:T2"/>
    <mergeCell ref="U6:U7"/>
    <mergeCell ref="V6:V7"/>
    <mergeCell ref="Q5:AE5"/>
    <mergeCell ref="Q6:Q7"/>
    <mergeCell ref="R6:R7"/>
    <mergeCell ref="GD6:GD7"/>
    <mergeCell ref="FW6:FW7"/>
    <mergeCell ref="GB6:GB7"/>
    <mergeCell ref="FY6:FY7"/>
    <mergeCell ref="FZ6:FZ7"/>
    <mergeCell ref="GA6:GA7"/>
    <mergeCell ref="GC6:GC7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45"/>
  <sheetViews>
    <sheetView workbookViewId="0" topLeftCell="A1">
      <selection activeCell="N7" sqref="N7:N8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9.00390625" style="1" customWidth="1"/>
    <col min="5" max="5" width="0.85546875" style="1" hidden="1" customWidth="1"/>
    <col min="6" max="7" width="6.57421875" style="1" customWidth="1"/>
    <col min="8" max="9" width="6.421875" style="1" customWidth="1"/>
    <col min="10" max="10" width="8.00390625" style="1" customWidth="1"/>
    <col min="11" max="11" width="8.28125" style="1" customWidth="1"/>
    <col min="12" max="12" width="8.421875" style="1" customWidth="1"/>
    <col min="13" max="20" width="6.421875" style="1" customWidth="1"/>
    <col min="21" max="21" width="8.28125" style="1" customWidth="1"/>
    <col min="22" max="22" width="6.7109375" style="1" customWidth="1"/>
    <col min="23" max="25" width="9.140625" style="1" customWidth="1"/>
    <col min="26" max="26" width="3.421875" style="1" customWidth="1"/>
    <col min="27" max="27" width="7.421875" style="1" customWidth="1"/>
    <col min="28" max="28" width="6.8515625" style="1" customWidth="1"/>
    <col min="29" max="29" width="8.00390625" style="1" customWidth="1"/>
    <col min="30" max="30" width="7.7109375" style="1" customWidth="1"/>
    <col min="31" max="32" width="7.00390625" style="1" customWidth="1"/>
    <col min="33" max="33" width="9.57421875" style="1" customWidth="1"/>
    <col min="34" max="34" width="10.140625" style="1" customWidth="1"/>
    <col min="35" max="35" width="6.7109375" style="14" customWidth="1"/>
    <col min="36" max="36" width="6.8515625" style="14" customWidth="1"/>
    <col min="37" max="38" width="7.00390625" style="14" customWidth="1"/>
    <col min="39" max="39" width="8.140625" style="14" customWidth="1"/>
    <col min="40" max="40" width="7.57421875" style="14" customWidth="1"/>
    <col min="41" max="47" width="7.00390625" style="14" customWidth="1"/>
    <col min="48" max="48" width="6.421875" style="14" customWidth="1"/>
    <col min="49" max="50" width="7.00390625" style="14" customWidth="1"/>
    <col min="51" max="51" width="6.57421875" style="14" customWidth="1"/>
    <col min="52" max="59" width="7.00390625" style="14" customWidth="1"/>
    <col min="60" max="60" width="9.28125" style="14" bestFit="1" customWidth="1"/>
    <col min="61" max="65" width="7.00390625" style="14" customWidth="1"/>
    <col min="66" max="67" width="7.57421875" style="14" customWidth="1"/>
    <col min="68" max="74" width="7.00390625" style="14" customWidth="1"/>
    <col min="75" max="75" width="8.00390625" style="14" customWidth="1"/>
    <col min="76" max="76" width="9.28125" style="0" bestFit="1" customWidth="1"/>
    <col min="78" max="78" width="9.28125" style="0" bestFit="1" customWidth="1"/>
    <col min="80" max="80" width="9.28125" style="0" bestFit="1" customWidth="1"/>
    <col min="82" max="82" width="12.8515625" style="0" bestFit="1" customWidth="1"/>
    <col min="97" max="16384" width="9.140625" style="1" customWidth="1"/>
  </cols>
  <sheetData>
    <row r="1" spans="1:28" ht="15">
      <c r="A1" s="201" t="s">
        <v>29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73"/>
      <c r="AA1" s="22"/>
      <c r="AB1" s="22"/>
    </row>
    <row r="2" spans="1:28" ht="11.25" customHeight="1">
      <c r="A2" s="202" t="s">
        <v>445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74"/>
      <c r="AA2" s="23"/>
      <c r="AB2" s="23"/>
    </row>
    <row r="3" spans="1:28" ht="12.7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AA3" s="23"/>
      <c r="AB3" s="23"/>
    </row>
    <row r="4" spans="1:34" ht="12.75">
      <c r="A4"/>
      <c r="B4"/>
      <c r="C4"/>
      <c r="D4"/>
      <c r="E4"/>
      <c r="F4"/>
      <c r="G4"/>
      <c r="H4"/>
      <c r="I4" t="s">
        <v>30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76" ht="13.5" customHeight="1">
      <c r="A5" s="416" t="s">
        <v>53</v>
      </c>
      <c r="B5" s="305" t="s">
        <v>54</v>
      </c>
      <c r="C5" s="306"/>
      <c r="D5" s="306"/>
      <c r="E5" s="306"/>
      <c r="F5" s="324" t="s">
        <v>225</v>
      </c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6"/>
      <c r="U5" s="389" t="s">
        <v>222</v>
      </c>
      <c r="V5" s="398" t="s">
        <v>53</v>
      </c>
      <c r="W5" s="294" t="s">
        <v>54</v>
      </c>
      <c r="X5" s="294"/>
      <c r="Y5" s="294"/>
      <c r="Z5" s="294"/>
      <c r="AA5" s="324" t="s">
        <v>225</v>
      </c>
      <c r="AB5" s="325"/>
      <c r="AC5" s="325"/>
      <c r="AD5" s="325"/>
      <c r="AE5" s="325"/>
      <c r="AF5" s="326"/>
      <c r="AG5" s="354" t="s">
        <v>226</v>
      </c>
      <c r="AH5" s="354"/>
      <c r="AI5" s="395" t="s">
        <v>227</v>
      </c>
      <c r="AJ5" s="396"/>
      <c r="AK5" s="396"/>
      <c r="AL5" s="396"/>
      <c r="AM5" s="397"/>
      <c r="AN5" s="389" t="s">
        <v>222</v>
      </c>
      <c r="AO5" s="398" t="s">
        <v>53</v>
      </c>
      <c r="AP5" s="197" t="s">
        <v>54</v>
      </c>
      <c r="AQ5" s="195"/>
      <c r="AR5" s="195"/>
      <c r="AS5" s="196"/>
      <c r="AT5" s="395" t="s">
        <v>227</v>
      </c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7"/>
      <c r="BH5" s="389" t="s">
        <v>222</v>
      </c>
      <c r="BI5" s="398" t="s">
        <v>53</v>
      </c>
      <c r="BJ5" s="197" t="s">
        <v>54</v>
      </c>
      <c r="BK5" s="195"/>
      <c r="BL5" s="195"/>
      <c r="BM5" s="196"/>
      <c r="BN5" s="392" t="s">
        <v>227</v>
      </c>
      <c r="BO5" s="393"/>
      <c r="BP5" s="393"/>
      <c r="BQ5" s="393"/>
      <c r="BR5" s="393"/>
      <c r="BS5" s="393"/>
      <c r="BT5" s="393"/>
      <c r="BU5" s="393"/>
      <c r="BV5" s="394"/>
      <c r="BW5" s="389" t="s">
        <v>222</v>
      </c>
      <c r="BX5" s="383" t="s">
        <v>132</v>
      </c>
    </row>
    <row r="6" spans="1:76" ht="13.5" customHeight="1">
      <c r="A6" s="417"/>
      <c r="B6" s="419"/>
      <c r="C6" s="420"/>
      <c r="D6" s="420"/>
      <c r="E6" s="420"/>
      <c r="F6" s="354" t="s">
        <v>228</v>
      </c>
      <c r="G6" s="354"/>
      <c r="H6" s="354"/>
      <c r="I6" s="354"/>
      <c r="J6" s="354"/>
      <c r="K6" s="354"/>
      <c r="L6" s="354"/>
      <c r="M6" s="354"/>
      <c r="N6" s="354"/>
      <c r="O6" s="285" t="s">
        <v>86</v>
      </c>
      <c r="P6" s="285"/>
      <c r="Q6" s="285"/>
      <c r="R6" s="285"/>
      <c r="S6" s="285"/>
      <c r="T6" s="285"/>
      <c r="U6" s="390"/>
      <c r="V6" s="399"/>
      <c r="W6" s="294"/>
      <c r="X6" s="294"/>
      <c r="Y6" s="294"/>
      <c r="Z6" s="294"/>
      <c r="AA6" s="285" t="s">
        <v>229</v>
      </c>
      <c r="AB6" s="285"/>
      <c r="AC6" s="415" t="s">
        <v>230</v>
      </c>
      <c r="AD6" s="285" t="s">
        <v>231</v>
      </c>
      <c r="AE6" s="285"/>
      <c r="AF6" s="285"/>
      <c r="AG6" s="285" t="s">
        <v>232</v>
      </c>
      <c r="AH6" s="285"/>
      <c r="AI6" s="413" t="s">
        <v>233</v>
      </c>
      <c r="AJ6" s="413"/>
      <c r="AK6" s="413"/>
      <c r="AL6" s="377" t="s">
        <v>257</v>
      </c>
      <c r="AM6" s="379"/>
      <c r="AN6" s="390"/>
      <c r="AO6" s="399"/>
      <c r="AP6" s="191"/>
      <c r="AQ6" s="192"/>
      <c r="AR6" s="192"/>
      <c r="AS6" s="193"/>
      <c r="AT6" s="377" t="s">
        <v>257</v>
      </c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9"/>
      <c r="BH6" s="390"/>
      <c r="BI6" s="399"/>
      <c r="BJ6" s="191"/>
      <c r="BK6" s="192"/>
      <c r="BL6" s="192"/>
      <c r="BM6" s="193"/>
      <c r="BN6" s="377" t="s">
        <v>258</v>
      </c>
      <c r="BO6" s="378"/>
      <c r="BP6" s="378"/>
      <c r="BQ6" s="378"/>
      <c r="BR6" s="378"/>
      <c r="BS6" s="379"/>
      <c r="BT6" s="377" t="s">
        <v>259</v>
      </c>
      <c r="BU6" s="378"/>
      <c r="BV6" s="379"/>
      <c r="BW6" s="390"/>
      <c r="BX6" s="384"/>
    </row>
    <row r="7" spans="1:76" ht="16.5" customHeight="1">
      <c r="A7" s="417"/>
      <c r="B7" s="419"/>
      <c r="C7" s="420"/>
      <c r="D7" s="420"/>
      <c r="E7" s="420"/>
      <c r="F7" s="411" t="s">
        <v>234</v>
      </c>
      <c r="G7" s="423" t="s">
        <v>235</v>
      </c>
      <c r="H7" s="411" t="s">
        <v>236</v>
      </c>
      <c r="I7" s="411" t="s">
        <v>237</v>
      </c>
      <c r="J7" s="411" t="s">
        <v>238</v>
      </c>
      <c r="K7" s="411" t="s">
        <v>239</v>
      </c>
      <c r="L7" s="411" t="s">
        <v>240</v>
      </c>
      <c r="M7" s="316" t="s">
        <v>241</v>
      </c>
      <c r="N7" s="316" t="s">
        <v>242</v>
      </c>
      <c r="O7" s="409" t="s">
        <v>243</v>
      </c>
      <c r="P7" s="409" t="s">
        <v>244</v>
      </c>
      <c r="Q7" s="409" t="s">
        <v>245</v>
      </c>
      <c r="R7" s="409" t="s">
        <v>31</v>
      </c>
      <c r="S7" s="409" t="s">
        <v>32</v>
      </c>
      <c r="T7" s="316" t="s">
        <v>33</v>
      </c>
      <c r="U7" s="390"/>
      <c r="V7" s="399"/>
      <c r="W7" s="294"/>
      <c r="X7" s="294"/>
      <c r="Y7" s="294"/>
      <c r="Z7" s="294"/>
      <c r="AA7" s="409" t="s">
        <v>34</v>
      </c>
      <c r="AB7" s="409" t="s">
        <v>35</v>
      </c>
      <c r="AC7" s="415"/>
      <c r="AD7" s="414" t="s">
        <v>246</v>
      </c>
      <c r="AE7" s="414" t="s">
        <v>247</v>
      </c>
      <c r="AF7" s="414" t="s">
        <v>248</v>
      </c>
      <c r="AG7" s="414" t="s">
        <v>249</v>
      </c>
      <c r="AH7" s="414" t="s">
        <v>250</v>
      </c>
      <c r="AI7" s="346" t="s">
        <v>34</v>
      </c>
      <c r="AJ7" s="346" t="s">
        <v>35</v>
      </c>
      <c r="AK7" s="346" t="s">
        <v>36</v>
      </c>
      <c r="AL7" s="386" t="s">
        <v>260</v>
      </c>
      <c r="AM7" s="387"/>
      <c r="AN7" s="390"/>
      <c r="AO7" s="399"/>
      <c r="AP7" s="191"/>
      <c r="AQ7" s="192"/>
      <c r="AR7" s="192"/>
      <c r="AS7" s="193"/>
      <c r="AT7" s="386" t="s">
        <v>260</v>
      </c>
      <c r="AU7" s="388"/>
      <c r="AV7" s="388"/>
      <c r="AW7" s="388"/>
      <c r="AX7" s="387"/>
      <c r="AY7" s="386" t="s">
        <v>261</v>
      </c>
      <c r="AZ7" s="388"/>
      <c r="BA7" s="388"/>
      <c r="BB7" s="388"/>
      <c r="BC7" s="386" t="s">
        <v>262</v>
      </c>
      <c r="BD7" s="388"/>
      <c r="BE7" s="388"/>
      <c r="BF7" s="388"/>
      <c r="BG7" s="387"/>
      <c r="BH7" s="390"/>
      <c r="BI7" s="399"/>
      <c r="BJ7" s="191"/>
      <c r="BK7" s="192"/>
      <c r="BL7" s="192"/>
      <c r="BM7" s="193"/>
      <c r="BN7" s="386" t="s">
        <v>263</v>
      </c>
      <c r="BO7" s="387"/>
      <c r="BP7" s="386" t="s">
        <v>264</v>
      </c>
      <c r="BQ7" s="388"/>
      <c r="BR7" s="388"/>
      <c r="BS7" s="387"/>
      <c r="BT7" s="380" t="s">
        <v>263</v>
      </c>
      <c r="BU7" s="381"/>
      <c r="BV7" s="382"/>
      <c r="BW7" s="390"/>
      <c r="BX7" s="384"/>
    </row>
    <row r="8" spans="1:76" ht="64.5" customHeight="1">
      <c r="A8" s="418"/>
      <c r="B8" s="421"/>
      <c r="C8" s="422"/>
      <c r="D8" s="422"/>
      <c r="E8" s="422"/>
      <c r="F8" s="412"/>
      <c r="G8" s="411"/>
      <c r="H8" s="412"/>
      <c r="I8" s="412"/>
      <c r="J8" s="412"/>
      <c r="K8" s="412"/>
      <c r="L8" s="412"/>
      <c r="M8" s="316"/>
      <c r="N8" s="316"/>
      <c r="O8" s="410"/>
      <c r="P8" s="410"/>
      <c r="Q8" s="410"/>
      <c r="R8" s="410"/>
      <c r="S8" s="410"/>
      <c r="T8" s="316"/>
      <c r="U8" s="391"/>
      <c r="V8" s="400"/>
      <c r="W8" s="294"/>
      <c r="X8" s="294"/>
      <c r="Y8" s="294"/>
      <c r="Z8" s="294"/>
      <c r="AA8" s="410"/>
      <c r="AB8" s="410"/>
      <c r="AC8" s="415"/>
      <c r="AD8" s="414"/>
      <c r="AE8" s="414"/>
      <c r="AF8" s="414"/>
      <c r="AG8" s="414"/>
      <c r="AH8" s="414"/>
      <c r="AI8" s="346"/>
      <c r="AJ8" s="346"/>
      <c r="AK8" s="346"/>
      <c r="AL8" s="149" t="s">
        <v>64</v>
      </c>
      <c r="AM8" s="149" t="s">
        <v>72</v>
      </c>
      <c r="AN8" s="391"/>
      <c r="AO8" s="400"/>
      <c r="AP8" s="194"/>
      <c r="AQ8" s="187"/>
      <c r="AR8" s="187"/>
      <c r="AS8" s="188"/>
      <c r="AT8" s="149" t="s">
        <v>68</v>
      </c>
      <c r="AU8" s="149" t="s">
        <v>73</v>
      </c>
      <c r="AV8" s="149" t="s">
        <v>70</v>
      </c>
      <c r="AW8" s="149" t="s">
        <v>74</v>
      </c>
      <c r="AX8" s="149" t="s">
        <v>265</v>
      </c>
      <c r="AY8" s="149" t="s">
        <v>34</v>
      </c>
      <c r="AZ8" s="149" t="s">
        <v>35</v>
      </c>
      <c r="BA8" s="149" t="s">
        <v>36</v>
      </c>
      <c r="BB8" s="149" t="s">
        <v>58</v>
      </c>
      <c r="BC8" s="149" t="s">
        <v>59</v>
      </c>
      <c r="BD8" s="149" t="s">
        <v>60</v>
      </c>
      <c r="BE8" s="149" t="s">
        <v>61</v>
      </c>
      <c r="BF8" s="149" t="s">
        <v>62</v>
      </c>
      <c r="BG8" s="149" t="s">
        <v>63</v>
      </c>
      <c r="BH8" s="391"/>
      <c r="BI8" s="400"/>
      <c r="BJ8" s="194"/>
      <c r="BK8" s="187"/>
      <c r="BL8" s="187"/>
      <c r="BM8" s="188"/>
      <c r="BN8" s="149" t="s">
        <v>34</v>
      </c>
      <c r="BO8" s="149" t="s">
        <v>35</v>
      </c>
      <c r="BP8" s="149" t="s">
        <v>34</v>
      </c>
      <c r="BQ8" s="149" t="s">
        <v>35</v>
      </c>
      <c r="BR8" s="149" t="s">
        <v>36</v>
      </c>
      <c r="BS8" s="149" t="s">
        <v>58</v>
      </c>
      <c r="BT8" s="149" t="s">
        <v>62</v>
      </c>
      <c r="BU8" s="149" t="s">
        <v>64</v>
      </c>
      <c r="BV8" s="149" t="s">
        <v>68</v>
      </c>
      <c r="BW8" s="391"/>
      <c r="BX8" s="385"/>
    </row>
    <row r="9" spans="1:76" ht="36" customHeight="1">
      <c r="A9" s="3">
        <v>1</v>
      </c>
      <c r="B9" s="252" t="s">
        <v>15</v>
      </c>
      <c r="C9" s="252"/>
      <c r="D9" s="252"/>
      <c r="E9" s="252"/>
      <c r="F9" s="8">
        <f aca="true" t="shared" si="0" ref="F9:U9">SUM(F11:F15)</f>
        <v>1.75</v>
      </c>
      <c r="G9" s="8">
        <f t="shared" si="0"/>
        <v>1.75</v>
      </c>
      <c r="H9" s="8">
        <f t="shared" si="0"/>
        <v>2.33</v>
      </c>
      <c r="I9" s="8">
        <f t="shared" si="0"/>
        <v>2.33</v>
      </c>
      <c r="J9" s="8">
        <f t="shared" si="0"/>
        <v>1.75</v>
      </c>
      <c r="K9" s="8">
        <f t="shared" si="0"/>
        <v>1.75</v>
      </c>
      <c r="L9" s="8">
        <f t="shared" si="0"/>
        <v>1.75</v>
      </c>
      <c r="M9" s="8">
        <f t="shared" si="0"/>
        <v>1.75</v>
      </c>
      <c r="N9" s="8">
        <f t="shared" si="0"/>
        <v>1.75</v>
      </c>
      <c r="O9" s="8">
        <f t="shared" si="0"/>
        <v>2.33</v>
      </c>
      <c r="P9" s="8">
        <f t="shared" si="0"/>
        <v>2.33</v>
      </c>
      <c r="Q9" s="8">
        <f t="shared" si="0"/>
        <v>2.33</v>
      </c>
      <c r="R9" s="8">
        <f t="shared" si="0"/>
        <v>2.33</v>
      </c>
      <c r="S9" s="8">
        <f t="shared" si="0"/>
        <v>2.33</v>
      </c>
      <c r="T9" s="8">
        <f t="shared" si="0"/>
        <v>2.33</v>
      </c>
      <c r="U9" s="8">
        <f t="shared" si="0"/>
        <v>2.019395948090748</v>
      </c>
      <c r="V9" s="3">
        <v>1</v>
      </c>
      <c r="W9" s="252" t="s">
        <v>15</v>
      </c>
      <c r="X9" s="252"/>
      <c r="Y9" s="252"/>
      <c r="Z9" s="252"/>
      <c r="AA9" s="8">
        <f aca="true" t="shared" si="1" ref="AA9:AN9">SUM(AA11:AA15)</f>
        <v>1.75</v>
      </c>
      <c r="AB9" s="8">
        <f t="shared" si="1"/>
        <v>1.75</v>
      </c>
      <c r="AC9" s="8">
        <f t="shared" si="1"/>
        <v>3.25</v>
      </c>
      <c r="AD9" s="8">
        <f t="shared" si="1"/>
        <v>2.39</v>
      </c>
      <c r="AE9" s="8">
        <f t="shared" si="1"/>
        <v>2.39</v>
      </c>
      <c r="AF9" s="8">
        <f t="shared" si="1"/>
        <v>2.39</v>
      </c>
      <c r="AG9" s="8">
        <f t="shared" si="1"/>
        <v>5.75</v>
      </c>
      <c r="AH9" s="8">
        <f t="shared" si="1"/>
        <v>5.75</v>
      </c>
      <c r="AI9" s="15">
        <f t="shared" si="1"/>
        <v>1.66</v>
      </c>
      <c r="AJ9" s="15">
        <f t="shared" si="1"/>
        <v>1.66</v>
      </c>
      <c r="AK9" s="15">
        <f t="shared" si="1"/>
        <v>1.66</v>
      </c>
      <c r="AL9" s="8">
        <f t="shared" si="1"/>
        <v>3.2800000000000002</v>
      </c>
      <c r="AM9" s="8">
        <f t="shared" si="1"/>
        <v>3.2800000000000002</v>
      </c>
      <c r="AN9" s="8">
        <f t="shared" si="1"/>
        <v>3.1653624683688646</v>
      </c>
      <c r="AO9" s="3">
        <v>1</v>
      </c>
      <c r="AP9" s="252" t="s">
        <v>15</v>
      </c>
      <c r="AQ9" s="252"/>
      <c r="AR9" s="252"/>
      <c r="AS9" s="252"/>
      <c r="AT9" s="8">
        <f aca="true" t="shared" si="2" ref="AT9:BH9">SUM(AT11:AT15)</f>
        <v>3.2800000000000002</v>
      </c>
      <c r="AU9" s="8">
        <f t="shared" si="2"/>
        <v>3.2800000000000002</v>
      </c>
      <c r="AV9" s="8">
        <f t="shared" si="2"/>
        <v>3.2800000000000002</v>
      </c>
      <c r="AW9" s="8">
        <f t="shared" si="2"/>
        <v>3.2800000000000002</v>
      </c>
      <c r="AX9" s="8">
        <f t="shared" si="2"/>
        <v>3.2800000000000002</v>
      </c>
      <c r="AY9" s="8">
        <f t="shared" si="2"/>
        <v>3.2800000000000002</v>
      </c>
      <c r="AZ9" s="8">
        <f t="shared" si="2"/>
        <v>3.2800000000000002</v>
      </c>
      <c r="BA9" s="8">
        <f t="shared" si="2"/>
        <v>3.2800000000000002</v>
      </c>
      <c r="BB9" s="8">
        <f t="shared" si="2"/>
        <v>3.2800000000000002</v>
      </c>
      <c r="BC9" s="8">
        <f t="shared" si="2"/>
        <v>3.2800000000000002</v>
      </c>
      <c r="BD9" s="8">
        <f t="shared" si="2"/>
        <v>3.2800000000000002</v>
      </c>
      <c r="BE9" s="8">
        <f t="shared" si="2"/>
        <v>3.2800000000000002</v>
      </c>
      <c r="BF9" s="8">
        <f t="shared" si="2"/>
        <v>3.2800000000000002</v>
      </c>
      <c r="BG9" s="8">
        <f t="shared" si="2"/>
        <v>3.2800000000000002</v>
      </c>
      <c r="BH9" s="8">
        <f t="shared" si="2"/>
        <v>3.2800000000000002</v>
      </c>
      <c r="BI9" s="3">
        <v>1</v>
      </c>
      <c r="BJ9" s="252" t="s">
        <v>15</v>
      </c>
      <c r="BK9" s="252"/>
      <c r="BL9" s="252"/>
      <c r="BM9" s="252"/>
      <c r="BN9" s="8">
        <f aca="true" t="shared" si="3" ref="BN9:BX9">SUM(BN11:BN15)</f>
        <v>2.7</v>
      </c>
      <c r="BO9" s="8">
        <f t="shared" si="3"/>
        <v>2.7</v>
      </c>
      <c r="BP9" s="8">
        <f t="shared" si="3"/>
        <v>2.7</v>
      </c>
      <c r="BQ9" s="8">
        <f t="shared" si="3"/>
        <v>2.7</v>
      </c>
      <c r="BR9" s="8">
        <f t="shared" si="3"/>
        <v>2.7</v>
      </c>
      <c r="BS9" s="8">
        <f t="shared" si="3"/>
        <v>2.7</v>
      </c>
      <c r="BT9" s="8">
        <f t="shared" si="3"/>
        <v>1.9700000000000002</v>
      </c>
      <c r="BU9" s="8">
        <f t="shared" si="3"/>
        <v>1.9700000000000002</v>
      </c>
      <c r="BV9" s="8">
        <f t="shared" si="3"/>
        <v>1.9700000000000002</v>
      </c>
      <c r="BW9" s="8">
        <f t="shared" si="3"/>
        <v>2.4297894307222543</v>
      </c>
      <c r="BX9" s="8">
        <f t="shared" si="3"/>
        <v>2.765742070448662</v>
      </c>
    </row>
    <row r="10" spans="1:76" ht="12.75" customHeight="1">
      <c r="A10" s="4"/>
      <c r="B10" s="259" t="s">
        <v>5</v>
      </c>
      <c r="C10" s="259"/>
      <c r="D10" s="259"/>
      <c r="E10" s="259"/>
      <c r="F10" s="150"/>
      <c r="G10" s="10"/>
      <c r="H10" s="151"/>
      <c r="I10" s="7"/>
      <c r="J10" s="152"/>
      <c r="K10" s="10"/>
      <c r="L10" s="10"/>
      <c r="M10" s="10"/>
      <c r="N10" s="10"/>
      <c r="O10" s="7"/>
      <c r="P10" s="7"/>
      <c r="Q10" s="7"/>
      <c r="R10" s="7"/>
      <c r="S10" s="7"/>
      <c r="T10" s="7"/>
      <c r="U10" s="7"/>
      <c r="V10" s="4"/>
      <c r="W10" s="259" t="s">
        <v>5</v>
      </c>
      <c r="X10" s="259"/>
      <c r="Y10" s="259"/>
      <c r="Z10" s="259"/>
      <c r="AA10" s="10"/>
      <c r="AB10" s="10"/>
      <c r="AC10" s="10"/>
      <c r="AD10" s="10"/>
      <c r="AE10" s="10"/>
      <c r="AF10" s="10"/>
      <c r="AG10" s="10"/>
      <c r="AH10" s="10"/>
      <c r="AI10" s="16"/>
      <c r="AJ10" s="16"/>
      <c r="AK10" s="16"/>
      <c r="AL10" s="10"/>
      <c r="AM10" s="10"/>
      <c r="AN10" s="10"/>
      <c r="AO10" s="4"/>
      <c r="AP10" s="259" t="s">
        <v>5</v>
      </c>
      <c r="AQ10" s="259"/>
      <c r="AR10" s="259"/>
      <c r="AS10" s="259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4"/>
      <c r="BJ10" s="259" t="s">
        <v>5</v>
      </c>
      <c r="BK10" s="259"/>
      <c r="BL10" s="259"/>
      <c r="BM10" s="259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ht="13.5" customHeight="1">
      <c r="A11" s="4" t="s">
        <v>16</v>
      </c>
      <c r="B11" s="260" t="s">
        <v>21</v>
      </c>
      <c r="C11" s="260"/>
      <c r="D11" s="260"/>
      <c r="E11" s="260"/>
      <c r="F11" s="5">
        <v>1.12</v>
      </c>
      <c r="G11" s="5">
        <v>1.12</v>
      </c>
      <c r="H11" s="5">
        <v>1.12</v>
      </c>
      <c r="I11" s="5">
        <v>1.12</v>
      </c>
      <c r="J11" s="5">
        <v>1.12</v>
      </c>
      <c r="K11" s="5">
        <v>1.12</v>
      </c>
      <c r="L11" s="5">
        <v>1.12</v>
      </c>
      <c r="M11" s="5">
        <v>1.12</v>
      </c>
      <c r="N11" s="5">
        <v>1.12</v>
      </c>
      <c r="O11" s="5">
        <v>1.12</v>
      </c>
      <c r="P11" s="5">
        <v>1.12</v>
      </c>
      <c r="Q11" s="5">
        <v>1.12</v>
      </c>
      <c r="R11" s="5">
        <v>1.12</v>
      </c>
      <c r="S11" s="5">
        <v>1.12</v>
      </c>
      <c r="T11" s="5">
        <v>1.12</v>
      </c>
      <c r="U11" s="5">
        <v>1.12</v>
      </c>
      <c r="V11" s="4" t="s">
        <v>16</v>
      </c>
      <c r="W11" s="260" t="s">
        <v>21</v>
      </c>
      <c r="X11" s="260"/>
      <c r="Y11" s="260"/>
      <c r="Z11" s="260"/>
      <c r="AA11" s="5">
        <v>1.12</v>
      </c>
      <c r="AB11" s="5">
        <v>1.12</v>
      </c>
      <c r="AC11" s="5">
        <v>0.56</v>
      </c>
      <c r="AD11" s="5">
        <v>1.12</v>
      </c>
      <c r="AE11" s="5">
        <v>1.12</v>
      </c>
      <c r="AF11" s="5">
        <v>1.12</v>
      </c>
      <c r="AG11" s="5">
        <v>1.3</v>
      </c>
      <c r="AH11" s="5">
        <v>1.3</v>
      </c>
      <c r="AI11" s="35">
        <v>0</v>
      </c>
      <c r="AJ11" s="35">
        <v>0</v>
      </c>
      <c r="AK11" s="35">
        <v>0</v>
      </c>
      <c r="AL11" s="5">
        <v>1.3</v>
      </c>
      <c r="AM11" s="5">
        <v>1.3</v>
      </c>
      <c r="AN11" s="5">
        <f>SUM(AA11*AA29,AB11*AB29,AC11*AC29,AD11*AD29,AE11*AE29,AF11*AF29,AG11*AG29,AH11*AH29,AI11*AI29,AJ11*AJ29,AK11*AK29,AL11*AL29,AM11*AM29)/AN29</f>
        <v>0.8493619470660425</v>
      </c>
      <c r="AO11" s="4" t="s">
        <v>16</v>
      </c>
      <c r="AP11" s="260" t="s">
        <v>21</v>
      </c>
      <c r="AQ11" s="260"/>
      <c r="AR11" s="260"/>
      <c r="AS11" s="260"/>
      <c r="AT11" s="5">
        <v>1.3</v>
      </c>
      <c r="AU11" s="5">
        <v>1.3</v>
      </c>
      <c r="AV11" s="5">
        <v>1.3</v>
      </c>
      <c r="AW11" s="5">
        <v>1.3</v>
      </c>
      <c r="AX11" s="5">
        <v>1.3</v>
      </c>
      <c r="AY11" s="5">
        <v>1.3</v>
      </c>
      <c r="AZ11" s="5">
        <v>1.3</v>
      </c>
      <c r="BA11" s="5">
        <v>1.3</v>
      </c>
      <c r="BB11" s="5">
        <v>1.3</v>
      </c>
      <c r="BC11" s="5">
        <v>1.3</v>
      </c>
      <c r="BD11" s="5">
        <v>1.3</v>
      </c>
      <c r="BE11" s="5">
        <v>1.3</v>
      </c>
      <c r="BF11" s="5">
        <v>1.3</v>
      </c>
      <c r="BG11" s="5">
        <v>1.3</v>
      </c>
      <c r="BH11" s="5">
        <v>1.3</v>
      </c>
      <c r="BI11" s="4" t="s">
        <v>16</v>
      </c>
      <c r="BJ11" s="260" t="s">
        <v>21</v>
      </c>
      <c r="BK11" s="260"/>
      <c r="BL11" s="260"/>
      <c r="BM11" s="260"/>
      <c r="BN11" s="5">
        <v>1.3</v>
      </c>
      <c r="BO11" s="5">
        <v>1.3</v>
      </c>
      <c r="BP11" s="5">
        <v>1.3</v>
      </c>
      <c r="BQ11" s="5">
        <v>1.3</v>
      </c>
      <c r="BR11" s="5">
        <v>1.3</v>
      </c>
      <c r="BS11" s="5">
        <v>1.3</v>
      </c>
      <c r="BT11" s="5">
        <v>1.3</v>
      </c>
      <c r="BU11" s="5">
        <v>1.3</v>
      </c>
      <c r="BV11" s="5">
        <v>1.3</v>
      </c>
      <c r="BW11" s="5">
        <v>1.3</v>
      </c>
      <c r="BX11" s="5">
        <f>SUM(U11*U29,AN11*AN29,BH11*BH29,BW11*BW29)/BX29</f>
        <v>1.145146462278574</v>
      </c>
    </row>
    <row r="12" spans="1:76" ht="12.75" customHeight="1">
      <c r="A12" s="4" t="s">
        <v>17</v>
      </c>
      <c r="B12" s="261" t="s">
        <v>22</v>
      </c>
      <c r="C12" s="261"/>
      <c r="D12" s="261"/>
      <c r="E12" s="261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4" t="s">
        <v>17</v>
      </c>
      <c r="W12" s="261" t="s">
        <v>22</v>
      </c>
      <c r="X12" s="261"/>
      <c r="Y12" s="261"/>
      <c r="Z12" s="261"/>
      <c r="AA12" s="6">
        <v>0</v>
      </c>
      <c r="AB12" s="6">
        <v>0</v>
      </c>
      <c r="AC12" s="6">
        <v>0.57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35">
        <v>0</v>
      </c>
      <c r="AJ12" s="35">
        <v>0</v>
      </c>
      <c r="AK12" s="35">
        <v>0</v>
      </c>
      <c r="AL12" s="6">
        <v>0</v>
      </c>
      <c r="AM12" s="6">
        <v>0</v>
      </c>
      <c r="AN12" s="5">
        <f>SUM(AA12*AA29,AB12*AB29,AC12*AC29,AD12*AD29,AE12*AE29,AF12*AF29,AG12*AG29,AH12*AH29,AI12*AI29,AJ12*AJ29,AK12*AK29,AL12*AL29,AM12*AM29)/AN29</f>
        <v>0.12824179762590004</v>
      </c>
      <c r="AO12" s="4" t="s">
        <v>17</v>
      </c>
      <c r="AP12" s="261" t="s">
        <v>22</v>
      </c>
      <c r="AQ12" s="261"/>
      <c r="AR12" s="261"/>
      <c r="AS12" s="261"/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4" t="s">
        <v>17</v>
      </c>
      <c r="BJ12" s="261" t="s">
        <v>22</v>
      </c>
      <c r="BK12" s="261"/>
      <c r="BL12" s="261"/>
      <c r="BM12" s="261"/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5">
        <f>SUM(U12*U29,AN12*AN29,BH12*BH29,BW12*BW29)/BX29</f>
        <v>0.030087755060439893</v>
      </c>
    </row>
    <row r="13" spans="1:76" ht="12.75" customHeight="1">
      <c r="A13" s="4" t="s">
        <v>18</v>
      </c>
      <c r="B13" s="261" t="s">
        <v>23</v>
      </c>
      <c r="C13" s="261"/>
      <c r="D13" s="261"/>
      <c r="E13" s="261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4" t="s">
        <v>18</v>
      </c>
      <c r="W13" s="261" t="s">
        <v>23</v>
      </c>
      <c r="X13" s="261"/>
      <c r="Y13" s="261"/>
      <c r="Z13" s="261"/>
      <c r="AA13" s="5">
        <v>0</v>
      </c>
      <c r="AB13" s="5">
        <v>0</v>
      </c>
      <c r="AC13" s="5">
        <v>0.64</v>
      </c>
      <c r="AD13" s="5">
        <v>0.64</v>
      </c>
      <c r="AE13" s="5">
        <v>0.64</v>
      </c>
      <c r="AF13" s="5">
        <v>0.64</v>
      </c>
      <c r="AG13" s="5">
        <v>3.2</v>
      </c>
      <c r="AH13" s="5">
        <v>3.2</v>
      </c>
      <c r="AI13" s="35">
        <v>0</v>
      </c>
      <c r="AJ13" s="35">
        <v>0</v>
      </c>
      <c r="AK13" s="35">
        <v>0</v>
      </c>
      <c r="AL13" s="5">
        <v>0.73</v>
      </c>
      <c r="AM13" s="5">
        <v>0.73</v>
      </c>
      <c r="AN13" s="5">
        <f>SUM(AA13*AA29,AB13*AB29,AC13*AC29,AD13*AD29,AE13*AE29,AF13*AF29,AG13*AG29,AH13*AH29,AI13*AI29,AJ13*AJ29,AK13*AK29,AL13*AL29,AM13*AM29)/AN29</f>
        <v>0.9792059906382701</v>
      </c>
      <c r="AO13" s="4" t="s">
        <v>18</v>
      </c>
      <c r="AP13" s="261" t="s">
        <v>23</v>
      </c>
      <c r="AQ13" s="261"/>
      <c r="AR13" s="261"/>
      <c r="AS13" s="261"/>
      <c r="AT13" s="5">
        <v>0.73</v>
      </c>
      <c r="AU13" s="5">
        <v>0.73</v>
      </c>
      <c r="AV13" s="5">
        <v>0.73</v>
      </c>
      <c r="AW13" s="5">
        <v>0.73</v>
      </c>
      <c r="AX13" s="5">
        <v>0.73</v>
      </c>
      <c r="AY13" s="5">
        <v>0.73</v>
      </c>
      <c r="AZ13" s="5">
        <v>0.73</v>
      </c>
      <c r="BA13" s="5">
        <v>0.73</v>
      </c>
      <c r="BB13" s="5">
        <v>0.73</v>
      </c>
      <c r="BC13" s="5">
        <v>0.73</v>
      </c>
      <c r="BD13" s="5">
        <v>0.73</v>
      </c>
      <c r="BE13" s="5">
        <v>0.73</v>
      </c>
      <c r="BF13" s="5">
        <v>0.73</v>
      </c>
      <c r="BG13" s="5">
        <v>0.73</v>
      </c>
      <c r="BH13" s="5">
        <v>0.73</v>
      </c>
      <c r="BI13" s="4" t="s">
        <v>18</v>
      </c>
      <c r="BJ13" s="261" t="s">
        <v>23</v>
      </c>
      <c r="BK13" s="261"/>
      <c r="BL13" s="261"/>
      <c r="BM13" s="261"/>
      <c r="BN13" s="5">
        <v>0.73</v>
      </c>
      <c r="BO13" s="5">
        <v>0.73</v>
      </c>
      <c r="BP13" s="5">
        <v>0.73</v>
      </c>
      <c r="BQ13" s="5">
        <v>0.73</v>
      </c>
      <c r="BR13" s="5">
        <v>0.73</v>
      </c>
      <c r="BS13" s="5">
        <v>0.73</v>
      </c>
      <c r="BT13" s="5">
        <v>0</v>
      </c>
      <c r="BU13" s="5">
        <v>0</v>
      </c>
      <c r="BV13" s="5">
        <v>0</v>
      </c>
      <c r="BW13" s="5">
        <f>SUM(BN13*BN29,BO13*BO29,BP13*BP29,BQ13*BQ29,BR13*BR29,BS13*BS29,BT13*BT29,BU13*BU29,BV13*BV29)/BW29</f>
        <v>0.4597894307222541</v>
      </c>
      <c r="BX13" s="5">
        <f>SUM(U13*U29,AN13*AN29,BH13*BH29,BW13*BW29)/BX29</f>
        <v>0.5436869610860836</v>
      </c>
    </row>
    <row r="14" spans="1:76" ht="12.75" customHeight="1">
      <c r="A14" s="4" t="s">
        <v>24</v>
      </c>
      <c r="B14" s="261" t="s">
        <v>25</v>
      </c>
      <c r="C14" s="261"/>
      <c r="D14" s="261"/>
      <c r="E14" s="261"/>
      <c r="F14" s="6">
        <v>0.63</v>
      </c>
      <c r="G14" s="6">
        <v>0.63</v>
      </c>
      <c r="H14" s="6">
        <v>0.63</v>
      </c>
      <c r="I14" s="6">
        <v>0.63</v>
      </c>
      <c r="J14" s="6">
        <v>0.63</v>
      </c>
      <c r="K14" s="6">
        <v>0.63</v>
      </c>
      <c r="L14" s="6">
        <v>0.63</v>
      </c>
      <c r="M14" s="6">
        <v>0.63</v>
      </c>
      <c r="N14" s="6">
        <v>0.63</v>
      </c>
      <c r="O14" s="6">
        <v>0.63</v>
      </c>
      <c r="P14" s="6">
        <v>0.63</v>
      </c>
      <c r="Q14" s="6">
        <v>0.63</v>
      </c>
      <c r="R14" s="6">
        <v>0.63</v>
      </c>
      <c r="S14" s="6">
        <v>0.63</v>
      </c>
      <c r="T14" s="6">
        <v>0.63</v>
      </c>
      <c r="U14" s="6">
        <v>0.63</v>
      </c>
      <c r="V14" s="4" t="s">
        <v>24</v>
      </c>
      <c r="W14" s="261" t="s">
        <v>25</v>
      </c>
      <c r="X14" s="261"/>
      <c r="Y14" s="261"/>
      <c r="Z14" s="261"/>
      <c r="AA14" s="6">
        <v>0.63</v>
      </c>
      <c r="AB14" s="6">
        <v>0.63</v>
      </c>
      <c r="AC14" s="6">
        <v>0.63</v>
      </c>
      <c r="AD14" s="6">
        <v>0.63</v>
      </c>
      <c r="AE14" s="6">
        <v>0.63</v>
      </c>
      <c r="AF14" s="6">
        <v>0.63</v>
      </c>
      <c r="AG14" s="6">
        <v>0.67</v>
      </c>
      <c r="AH14" s="6">
        <v>0.67</v>
      </c>
      <c r="AI14" s="35">
        <v>0</v>
      </c>
      <c r="AJ14" s="35">
        <v>0</v>
      </c>
      <c r="AK14" s="35">
        <v>0</v>
      </c>
      <c r="AL14" s="6">
        <v>0.67</v>
      </c>
      <c r="AM14" s="6">
        <v>0.67</v>
      </c>
      <c r="AN14" s="5">
        <f>SUM(AA14*AA29,AB14*AB29,AC14*AC29,AD14*AD29,AE14*AE29,AF14*AF29,AG14*AG29,AH14*AH29,AI14*AI29,AJ14*AJ29,AK14*AK29,AL14*AL29,AM14*AM29)/AN29</f>
        <v>0.528808823050273</v>
      </c>
      <c r="AO14" s="4" t="s">
        <v>24</v>
      </c>
      <c r="AP14" s="261" t="s">
        <v>25</v>
      </c>
      <c r="AQ14" s="261"/>
      <c r="AR14" s="261"/>
      <c r="AS14" s="261"/>
      <c r="AT14" s="6">
        <v>0.67</v>
      </c>
      <c r="AU14" s="6">
        <v>0.67</v>
      </c>
      <c r="AV14" s="6">
        <v>0.67</v>
      </c>
      <c r="AW14" s="6">
        <v>0.67</v>
      </c>
      <c r="AX14" s="6">
        <v>0.67</v>
      </c>
      <c r="AY14" s="6">
        <v>0.67</v>
      </c>
      <c r="AZ14" s="6">
        <v>0.67</v>
      </c>
      <c r="BA14" s="6">
        <v>0.67</v>
      </c>
      <c r="BB14" s="6">
        <v>0.67</v>
      </c>
      <c r="BC14" s="6">
        <v>0.67</v>
      </c>
      <c r="BD14" s="6">
        <v>0.67</v>
      </c>
      <c r="BE14" s="6">
        <v>0.67</v>
      </c>
      <c r="BF14" s="6">
        <v>0.67</v>
      </c>
      <c r="BG14" s="6">
        <v>0.67</v>
      </c>
      <c r="BH14" s="6">
        <v>0.67</v>
      </c>
      <c r="BI14" s="4" t="s">
        <v>24</v>
      </c>
      <c r="BJ14" s="261" t="s">
        <v>25</v>
      </c>
      <c r="BK14" s="261"/>
      <c r="BL14" s="261"/>
      <c r="BM14" s="261"/>
      <c r="BN14" s="6">
        <v>0.67</v>
      </c>
      <c r="BO14" s="6">
        <v>0.67</v>
      </c>
      <c r="BP14" s="6">
        <v>0.67</v>
      </c>
      <c r="BQ14" s="6">
        <v>0.67</v>
      </c>
      <c r="BR14" s="6">
        <v>0.67</v>
      </c>
      <c r="BS14" s="6">
        <v>0.67</v>
      </c>
      <c r="BT14" s="6">
        <v>0.67</v>
      </c>
      <c r="BU14" s="6">
        <v>0.67</v>
      </c>
      <c r="BV14" s="6">
        <v>0.67</v>
      </c>
      <c r="BW14" s="6">
        <v>0.67</v>
      </c>
      <c r="BX14" s="5">
        <f>SUM(U14*U29,AN14*AN29,BH14*BH29,BW14*BW29)/BX29</f>
        <v>0.6259572028456694</v>
      </c>
    </row>
    <row r="15" spans="1:76" ht="12.75" customHeight="1">
      <c r="A15" s="4" t="s">
        <v>19</v>
      </c>
      <c r="B15" s="260" t="s">
        <v>6</v>
      </c>
      <c r="C15" s="260"/>
      <c r="D15" s="260"/>
      <c r="E15" s="260"/>
      <c r="F15" s="5">
        <v>0</v>
      </c>
      <c r="G15" s="5">
        <v>0</v>
      </c>
      <c r="H15" s="5">
        <v>0.58</v>
      </c>
      <c r="I15" s="5">
        <v>0.58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0.58</v>
      </c>
      <c r="P15" s="5">
        <v>0.58</v>
      </c>
      <c r="Q15" s="5">
        <v>0.58</v>
      </c>
      <c r="R15" s="5">
        <v>0.58</v>
      </c>
      <c r="S15" s="5">
        <v>0.58</v>
      </c>
      <c r="T15" s="5">
        <v>0.58</v>
      </c>
      <c r="U15" s="5">
        <f>SUM(F15*F29,G15*G29,H15*H29,I15*I29,J15*J29,K15*K29,L15*L29,M15*M29,N15*N29,O15*O29,P15*P29,Q15*Q29,R15*R29,S15*S29,T15*T29)/U29</f>
        <v>0.26939594809074785</v>
      </c>
      <c r="V15" s="4" t="s">
        <v>19</v>
      </c>
      <c r="W15" s="260" t="s">
        <v>6</v>
      </c>
      <c r="X15" s="260"/>
      <c r="Y15" s="260"/>
      <c r="Z15" s="260"/>
      <c r="AA15" s="5">
        <v>0</v>
      </c>
      <c r="AB15" s="5">
        <v>0</v>
      </c>
      <c r="AC15" s="5">
        <v>0.85</v>
      </c>
      <c r="AD15" s="5">
        <v>0</v>
      </c>
      <c r="AE15" s="5">
        <v>0</v>
      </c>
      <c r="AF15" s="5">
        <v>0</v>
      </c>
      <c r="AG15" s="5">
        <v>0.58</v>
      </c>
      <c r="AH15" s="5">
        <v>0.58</v>
      </c>
      <c r="AI15" s="16">
        <v>1.66</v>
      </c>
      <c r="AJ15" s="16">
        <v>1.66</v>
      </c>
      <c r="AK15" s="16">
        <v>1.66</v>
      </c>
      <c r="AL15" s="5">
        <v>0.58</v>
      </c>
      <c r="AM15" s="5">
        <v>0.58</v>
      </c>
      <c r="AN15" s="5">
        <f>SUM(AA15*AA29,AB15*AB29,AC15*AC29,AD15*AD29,AE15*AE29,AF15*AF29,AG15*AG29,AH15*AH29,AI15*AI29,AJ15*AJ29,AK15*AK29,AL15*AL29,AM15*AM29)/AN29</f>
        <v>0.6797439099883793</v>
      </c>
      <c r="AO15" s="4" t="s">
        <v>19</v>
      </c>
      <c r="AP15" s="260" t="s">
        <v>6</v>
      </c>
      <c r="AQ15" s="260"/>
      <c r="AR15" s="260"/>
      <c r="AS15" s="260"/>
      <c r="AT15" s="5">
        <v>0.58</v>
      </c>
      <c r="AU15" s="5">
        <v>0.58</v>
      </c>
      <c r="AV15" s="5">
        <v>0.58</v>
      </c>
      <c r="AW15" s="5">
        <v>0.58</v>
      </c>
      <c r="AX15" s="5">
        <v>0.58</v>
      </c>
      <c r="AY15" s="5">
        <v>0.58</v>
      </c>
      <c r="AZ15" s="5">
        <v>0.58</v>
      </c>
      <c r="BA15" s="5">
        <v>0.58</v>
      </c>
      <c r="BB15" s="5">
        <v>0.58</v>
      </c>
      <c r="BC15" s="5">
        <v>0.58</v>
      </c>
      <c r="BD15" s="5">
        <v>0.58</v>
      </c>
      <c r="BE15" s="5">
        <v>0.58</v>
      </c>
      <c r="BF15" s="5">
        <v>0.58</v>
      </c>
      <c r="BG15" s="5">
        <v>0.58</v>
      </c>
      <c r="BH15" s="5">
        <v>0.58</v>
      </c>
      <c r="BI15" s="4" t="s">
        <v>19</v>
      </c>
      <c r="BJ15" s="260" t="s">
        <v>6</v>
      </c>
      <c r="BK15" s="260"/>
      <c r="BL15" s="260"/>
      <c r="BM15" s="260"/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f>SUM(U15*U29,AN15*AN29,BH15*BH29,BW15*BW29)/BX29</f>
        <v>0.4208636891778951</v>
      </c>
    </row>
    <row r="16" spans="1:76" ht="12.75" customHeight="1">
      <c r="A16" s="3">
        <v>2</v>
      </c>
      <c r="B16" s="252" t="s">
        <v>7</v>
      </c>
      <c r="C16" s="252"/>
      <c r="D16" s="252"/>
      <c r="E16" s="252"/>
      <c r="F16" s="8">
        <v>0.8</v>
      </c>
      <c r="G16" s="8">
        <v>0.8</v>
      </c>
      <c r="H16" s="8">
        <v>0.8</v>
      </c>
      <c r="I16" s="8">
        <v>0.8</v>
      </c>
      <c r="J16" s="8">
        <v>0.8</v>
      </c>
      <c r="K16" s="8">
        <v>0.8</v>
      </c>
      <c r="L16" s="8">
        <v>0.8</v>
      </c>
      <c r="M16" s="8">
        <v>0.8</v>
      </c>
      <c r="N16" s="8">
        <v>0.8</v>
      </c>
      <c r="O16" s="8">
        <v>0.8</v>
      </c>
      <c r="P16" s="8">
        <v>0.8</v>
      </c>
      <c r="Q16" s="8">
        <v>0.8</v>
      </c>
      <c r="R16" s="8">
        <v>0.8</v>
      </c>
      <c r="S16" s="8">
        <v>0.8</v>
      </c>
      <c r="T16" s="8">
        <v>0.8</v>
      </c>
      <c r="U16" s="8">
        <v>0.8</v>
      </c>
      <c r="V16" s="3">
        <v>2</v>
      </c>
      <c r="W16" s="252" t="s">
        <v>7</v>
      </c>
      <c r="X16" s="252"/>
      <c r="Y16" s="252"/>
      <c r="Z16" s="252"/>
      <c r="AA16" s="8">
        <v>0.8</v>
      </c>
      <c r="AB16" s="8">
        <v>0.8</v>
      </c>
      <c r="AC16" s="8">
        <v>0.8</v>
      </c>
      <c r="AD16" s="8">
        <v>0.8</v>
      </c>
      <c r="AE16" s="8">
        <v>0.8</v>
      </c>
      <c r="AF16" s="8">
        <v>0.8</v>
      </c>
      <c r="AG16" s="8">
        <v>1</v>
      </c>
      <c r="AH16" s="8">
        <v>1</v>
      </c>
      <c r="AI16" s="35">
        <v>0</v>
      </c>
      <c r="AJ16" s="35">
        <v>0</v>
      </c>
      <c r="AK16" s="35">
        <v>0</v>
      </c>
      <c r="AL16" s="8">
        <v>1</v>
      </c>
      <c r="AM16" s="8">
        <v>1</v>
      </c>
      <c r="AN16" s="142">
        <f>SUM(AA16*AA29,AB16*AB29,AC16*AC29,AD16*AD29,AE16*AE29,AF16*AF29,AG16*AG29,AH16*AH29,AI16*AI29,AJ16*AJ29,AK16*AK29,AL16*AL29,AM16*AM29)/AN29</f>
        <v>0.719804077022492</v>
      </c>
      <c r="AO16" s="3">
        <v>2</v>
      </c>
      <c r="AP16" s="252" t="s">
        <v>7</v>
      </c>
      <c r="AQ16" s="252"/>
      <c r="AR16" s="252"/>
      <c r="AS16" s="252"/>
      <c r="AT16" s="8">
        <v>1</v>
      </c>
      <c r="AU16" s="8">
        <v>1</v>
      </c>
      <c r="AV16" s="8">
        <v>1</v>
      </c>
      <c r="AW16" s="8">
        <v>1</v>
      </c>
      <c r="AX16" s="8">
        <v>1</v>
      </c>
      <c r="AY16" s="8">
        <v>1</v>
      </c>
      <c r="AZ16" s="8">
        <v>1</v>
      </c>
      <c r="BA16" s="8">
        <v>1</v>
      </c>
      <c r="BB16" s="8">
        <v>1</v>
      </c>
      <c r="BC16" s="8">
        <v>1</v>
      </c>
      <c r="BD16" s="8">
        <v>1</v>
      </c>
      <c r="BE16" s="8">
        <v>1</v>
      </c>
      <c r="BF16" s="8">
        <v>1</v>
      </c>
      <c r="BG16" s="8">
        <v>1</v>
      </c>
      <c r="BH16" s="8">
        <v>1</v>
      </c>
      <c r="BI16" s="3">
        <v>2</v>
      </c>
      <c r="BJ16" s="252" t="s">
        <v>7</v>
      </c>
      <c r="BK16" s="252"/>
      <c r="BL16" s="252"/>
      <c r="BM16" s="252"/>
      <c r="BN16" s="8">
        <v>1</v>
      </c>
      <c r="BO16" s="8">
        <v>1</v>
      </c>
      <c r="BP16" s="8">
        <v>1</v>
      </c>
      <c r="BQ16" s="8">
        <v>1</v>
      </c>
      <c r="BR16" s="8">
        <v>1</v>
      </c>
      <c r="BS16" s="8">
        <v>1</v>
      </c>
      <c r="BT16" s="8">
        <v>1</v>
      </c>
      <c r="BU16" s="8">
        <v>1</v>
      </c>
      <c r="BV16" s="8">
        <v>1</v>
      </c>
      <c r="BW16" s="8">
        <v>1</v>
      </c>
      <c r="BX16" s="142">
        <f>SUM(U16*U29,AN16*AN29,BH16*BH29,BW16*BW29)/BX29</f>
        <v>0.8796767026112482</v>
      </c>
    </row>
    <row r="17" spans="1:76" ht="13.5" customHeight="1">
      <c r="A17" s="3">
        <v>3</v>
      </c>
      <c r="B17" s="252" t="s">
        <v>26</v>
      </c>
      <c r="C17" s="252"/>
      <c r="D17" s="252"/>
      <c r="E17" s="252"/>
      <c r="F17" s="8">
        <v>4</v>
      </c>
      <c r="G17" s="8">
        <v>4</v>
      </c>
      <c r="H17" s="8">
        <v>4</v>
      </c>
      <c r="I17" s="8">
        <v>4</v>
      </c>
      <c r="J17" s="8">
        <v>4</v>
      </c>
      <c r="K17" s="8">
        <v>4</v>
      </c>
      <c r="L17" s="8">
        <v>4</v>
      </c>
      <c r="M17" s="8">
        <v>4</v>
      </c>
      <c r="N17" s="8">
        <v>4</v>
      </c>
      <c r="O17" s="8">
        <v>4</v>
      </c>
      <c r="P17" s="8">
        <v>4</v>
      </c>
      <c r="Q17" s="8">
        <v>4</v>
      </c>
      <c r="R17" s="8">
        <v>4</v>
      </c>
      <c r="S17" s="8">
        <v>4</v>
      </c>
      <c r="T17" s="8">
        <v>4</v>
      </c>
      <c r="U17" s="8">
        <v>4</v>
      </c>
      <c r="V17" s="3">
        <v>3</v>
      </c>
      <c r="W17" s="252" t="s">
        <v>26</v>
      </c>
      <c r="X17" s="252"/>
      <c r="Y17" s="252"/>
      <c r="Z17" s="252"/>
      <c r="AA17" s="8">
        <v>4</v>
      </c>
      <c r="AB17" s="8">
        <v>4</v>
      </c>
      <c r="AC17" s="8">
        <v>4</v>
      </c>
      <c r="AD17" s="8">
        <v>4</v>
      </c>
      <c r="AE17" s="8">
        <v>4</v>
      </c>
      <c r="AF17" s="8">
        <v>4</v>
      </c>
      <c r="AG17" s="8">
        <v>4</v>
      </c>
      <c r="AH17" s="8">
        <v>4</v>
      </c>
      <c r="AI17" s="35">
        <v>0</v>
      </c>
      <c r="AJ17" s="35">
        <v>0</v>
      </c>
      <c r="AK17" s="35">
        <v>0</v>
      </c>
      <c r="AL17" s="8">
        <v>4</v>
      </c>
      <c r="AM17" s="8">
        <v>4</v>
      </c>
      <c r="AN17" s="142">
        <f>SUM(AA17*AA29,AB17*AB29,AC17*AC29,AD17*AD29,AE17*AE29,AF17*AF29,AG17*AG29,AH17*AH29,AI17*AI29,AJ17*AJ29,AK17*AK29,AL17*AL29,AM17*AM29)/AN29</f>
        <v>3.2753021927299977</v>
      </c>
      <c r="AO17" s="3">
        <v>3</v>
      </c>
      <c r="AP17" s="252" t="s">
        <v>26</v>
      </c>
      <c r="AQ17" s="252"/>
      <c r="AR17" s="252"/>
      <c r="AS17" s="252"/>
      <c r="AT17" s="8">
        <v>2</v>
      </c>
      <c r="AU17" s="8">
        <v>2</v>
      </c>
      <c r="AV17" s="8">
        <v>4</v>
      </c>
      <c r="AW17" s="8">
        <v>4</v>
      </c>
      <c r="AX17" s="8">
        <v>2</v>
      </c>
      <c r="AY17" s="8">
        <v>4</v>
      </c>
      <c r="AZ17" s="8">
        <v>2</v>
      </c>
      <c r="BA17" s="8">
        <v>4</v>
      </c>
      <c r="BB17" s="8">
        <v>4</v>
      </c>
      <c r="BC17" s="8">
        <v>2</v>
      </c>
      <c r="BD17" s="8">
        <v>4</v>
      </c>
      <c r="BE17" s="8">
        <v>4</v>
      </c>
      <c r="BF17" s="8">
        <v>2</v>
      </c>
      <c r="BG17" s="8">
        <v>4</v>
      </c>
      <c r="BH17" s="8">
        <f>SUM(AT17*AT29,AU17*AU29,AV17*AV29,AW17*AW29,AX17*AX29,AY17*AY29,AZ17*AZ29,BA17*BA29,BB17*BB29,BC17*BC29,BD17*BD29,BE17*BE29,BF17*BF29,BG17*BG29)/BH29</f>
        <v>3.046453998347953</v>
      </c>
      <c r="BI17" s="3">
        <v>3</v>
      </c>
      <c r="BJ17" s="252" t="s">
        <v>26</v>
      </c>
      <c r="BK17" s="252"/>
      <c r="BL17" s="252"/>
      <c r="BM17" s="252"/>
      <c r="BN17" s="8">
        <v>4</v>
      </c>
      <c r="BO17" s="8">
        <v>4</v>
      </c>
      <c r="BP17" s="8">
        <v>4</v>
      </c>
      <c r="BQ17" s="8">
        <v>4</v>
      </c>
      <c r="BR17" s="8">
        <v>4</v>
      </c>
      <c r="BS17" s="8">
        <v>4</v>
      </c>
      <c r="BT17" s="8">
        <v>4</v>
      </c>
      <c r="BU17" s="8">
        <v>4</v>
      </c>
      <c r="BV17" s="8">
        <v>4</v>
      </c>
      <c r="BW17" s="8">
        <v>4</v>
      </c>
      <c r="BX17" s="142">
        <f>SUM(U17*U29,AN17*AN29,BH17*BH29,BW17*BW29)/BX29</f>
        <v>3.5211233870803356</v>
      </c>
    </row>
    <row r="18" spans="1:76" ht="23.25" customHeight="1">
      <c r="A18" s="3">
        <v>4</v>
      </c>
      <c r="B18" s="252" t="s">
        <v>8</v>
      </c>
      <c r="C18" s="252"/>
      <c r="D18" s="252"/>
      <c r="E18" s="252"/>
      <c r="F18" s="8">
        <f aca="true" t="shared" si="4" ref="F18:U18">SUM(F20:F23)</f>
        <v>2.12</v>
      </c>
      <c r="G18" s="8">
        <f t="shared" si="4"/>
        <v>2.12</v>
      </c>
      <c r="H18" s="8">
        <f t="shared" si="4"/>
        <v>2.12</v>
      </c>
      <c r="I18" s="8">
        <f t="shared" si="4"/>
        <v>2.12</v>
      </c>
      <c r="J18" s="8">
        <f t="shared" si="4"/>
        <v>2.12</v>
      </c>
      <c r="K18" s="8">
        <f t="shared" si="4"/>
        <v>2.12</v>
      </c>
      <c r="L18" s="8">
        <f t="shared" si="4"/>
        <v>2.12</v>
      </c>
      <c r="M18" s="8">
        <f t="shared" si="4"/>
        <v>2.12</v>
      </c>
      <c r="N18" s="8">
        <f t="shared" si="4"/>
        <v>2.12</v>
      </c>
      <c r="O18" s="8">
        <f t="shared" si="4"/>
        <v>2.12</v>
      </c>
      <c r="P18" s="8">
        <f t="shared" si="4"/>
        <v>2.12</v>
      </c>
      <c r="Q18" s="8">
        <f t="shared" si="4"/>
        <v>2.12</v>
      </c>
      <c r="R18" s="8">
        <f t="shared" si="4"/>
        <v>2.12</v>
      </c>
      <c r="S18" s="8">
        <f t="shared" si="4"/>
        <v>2.12</v>
      </c>
      <c r="T18" s="8">
        <f t="shared" si="4"/>
        <v>2.12</v>
      </c>
      <c r="U18" s="8">
        <f t="shared" si="4"/>
        <v>2.12</v>
      </c>
      <c r="V18" s="3">
        <v>4</v>
      </c>
      <c r="W18" s="252" t="s">
        <v>8</v>
      </c>
      <c r="X18" s="252"/>
      <c r="Y18" s="252"/>
      <c r="Z18" s="252"/>
      <c r="AA18" s="8">
        <f aca="true" t="shared" si="5" ref="AA18:AN18">SUM(AA20:AA23)</f>
        <v>2.12</v>
      </c>
      <c r="AB18" s="8">
        <f t="shared" si="5"/>
        <v>2.12</v>
      </c>
      <c r="AC18" s="8">
        <f t="shared" si="5"/>
        <v>2.47</v>
      </c>
      <c r="AD18" s="8">
        <f t="shared" si="5"/>
        <v>1.84</v>
      </c>
      <c r="AE18" s="8">
        <f t="shared" si="5"/>
        <v>1.84</v>
      </c>
      <c r="AF18" s="8">
        <f t="shared" si="5"/>
        <v>1.84</v>
      </c>
      <c r="AG18" s="8">
        <f t="shared" si="5"/>
        <v>0.49</v>
      </c>
      <c r="AH18" s="8">
        <f t="shared" si="5"/>
        <v>0.49</v>
      </c>
      <c r="AI18" s="15">
        <f t="shared" si="5"/>
        <v>0.24</v>
      </c>
      <c r="AJ18" s="15">
        <f t="shared" si="5"/>
        <v>0.24</v>
      </c>
      <c r="AK18" s="15">
        <f t="shared" si="5"/>
        <v>0.24</v>
      </c>
      <c r="AL18" s="8">
        <f t="shared" si="5"/>
        <v>2.12</v>
      </c>
      <c r="AM18" s="8">
        <f t="shared" si="5"/>
        <v>2.12</v>
      </c>
      <c r="AN18" s="8">
        <f t="shared" si="5"/>
        <v>1.4863585911791215</v>
      </c>
      <c r="AO18" s="3">
        <v>4</v>
      </c>
      <c r="AP18" s="252" t="s">
        <v>8</v>
      </c>
      <c r="AQ18" s="252"/>
      <c r="AR18" s="252"/>
      <c r="AS18" s="252"/>
      <c r="AT18" s="8">
        <f aca="true" t="shared" si="6" ref="AT18:BH18">SUM(AT20:AT23)</f>
        <v>2.12</v>
      </c>
      <c r="AU18" s="8">
        <f t="shared" si="6"/>
        <v>2.12</v>
      </c>
      <c r="AV18" s="8">
        <f t="shared" si="6"/>
        <v>2.12</v>
      </c>
      <c r="AW18" s="8">
        <f t="shared" si="6"/>
        <v>2.12</v>
      </c>
      <c r="AX18" s="8">
        <f t="shared" si="6"/>
        <v>2.12</v>
      </c>
      <c r="AY18" s="8">
        <f t="shared" si="6"/>
        <v>2.12</v>
      </c>
      <c r="AZ18" s="8">
        <f t="shared" si="6"/>
        <v>2.12</v>
      </c>
      <c r="BA18" s="8">
        <f t="shared" si="6"/>
        <v>2.12</v>
      </c>
      <c r="BB18" s="8">
        <f t="shared" si="6"/>
        <v>2.12</v>
      </c>
      <c r="BC18" s="8">
        <f t="shared" si="6"/>
        <v>2.12</v>
      </c>
      <c r="BD18" s="8">
        <f t="shared" si="6"/>
        <v>2.12</v>
      </c>
      <c r="BE18" s="8">
        <f t="shared" si="6"/>
        <v>2.12</v>
      </c>
      <c r="BF18" s="8">
        <f t="shared" si="6"/>
        <v>2.12</v>
      </c>
      <c r="BG18" s="8">
        <f t="shared" si="6"/>
        <v>2.12</v>
      </c>
      <c r="BH18" s="8">
        <f t="shared" si="6"/>
        <v>2.12</v>
      </c>
      <c r="BI18" s="3">
        <v>4</v>
      </c>
      <c r="BJ18" s="252" t="s">
        <v>8</v>
      </c>
      <c r="BK18" s="252"/>
      <c r="BL18" s="252"/>
      <c r="BM18" s="252"/>
      <c r="BN18" s="8">
        <f aca="true" t="shared" si="7" ref="BN18:BX18">SUM(BN20:BN23)</f>
        <v>1.84</v>
      </c>
      <c r="BO18" s="8">
        <f t="shared" si="7"/>
        <v>1.84</v>
      </c>
      <c r="BP18" s="8">
        <f t="shared" si="7"/>
        <v>1.84</v>
      </c>
      <c r="BQ18" s="8">
        <f t="shared" si="7"/>
        <v>1.84</v>
      </c>
      <c r="BR18" s="8">
        <f t="shared" si="7"/>
        <v>1.84</v>
      </c>
      <c r="BS18" s="8">
        <f t="shared" si="7"/>
        <v>1.84</v>
      </c>
      <c r="BT18" s="8">
        <f t="shared" si="7"/>
        <v>1.84</v>
      </c>
      <c r="BU18" s="8">
        <f t="shared" si="7"/>
        <v>1.84</v>
      </c>
      <c r="BV18" s="8">
        <f t="shared" si="7"/>
        <v>1.84</v>
      </c>
      <c r="BW18" s="8">
        <f t="shared" si="7"/>
        <v>1.84</v>
      </c>
      <c r="BX18" s="142">
        <f t="shared" si="7"/>
        <v>1.9241387569561939</v>
      </c>
    </row>
    <row r="19" spans="1:76" ht="12.75" customHeight="1">
      <c r="A19" s="3"/>
      <c r="B19" s="368" t="s">
        <v>5</v>
      </c>
      <c r="C19" s="369"/>
      <c r="D19" s="369"/>
      <c r="E19" s="37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"/>
      <c r="W19" s="368" t="s">
        <v>5</v>
      </c>
      <c r="X19" s="369"/>
      <c r="Y19" s="369"/>
      <c r="Z19" s="370"/>
      <c r="AA19" s="11"/>
      <c r="AB19" s="11"/>
      <c r="AC19" s="11"/>
      <c r="AD19" s="11"/>
      <c r="AE19" s="11"/>
      <c r="AF19" s="11"/>
      <c r="AG19" s="11"/>
      <c r="AH19" s="11"/>
      <c r="AI19" s="16"/>
      <c r="AJ19" s="16"/>
      <c r="AK19" s="16"/>
      <c r="AL19" s="11"/>
      <c r="AM19" s="11"/>
      <c r="AN19" s="11"/>
      <c r="AO19" s="3"/>
      <c r="AP19" s="368" t="s">
        <v>5</v>
      </c>
      <c r="AQ19" s="369"/>
      <c r="AR19" s="369"/>
      <c r="AS19" s="370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3"/>
      <c r="BJ19" s="368" t="s">
        <v>5</v>
      </c>
      <c r="BK19" s="369"/>
      <c r="BL19" s="369"/>
      <c r="BM19" s="370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</row>
    <row r="20" spans="1:76" ht="12.75" customHeight="1">
      <c r="A20" s="3"/>
      <c r="B20" s="258" t="s">
        <v>9</v>
      </c>
      <c r="C20" s="258"/>
      <c r="D20" s="258"/>
      <c r="E20" s="258"/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3"/>
      <c r="W20" s="258" t="s">
        <v>9</v>
      </c>
      <c r="X20" s="258"/>
      <c r="Y20" s="258"/>
      <c r="Z20" s="258"/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0.21</v>
      </c>
      <c r="AH20" s="12">
        <v>0.21</v>
      </c>
      <c r="AI20" s="35">
        <v>0</v>
      </c>
      <c r="AJ20" s="35">
        <v>0</v>
      </c>
      <c r="AK20" s="35">
        <v>0</v>
      </c>
      <c r="AL20" s="12">
        <v>0</v>
      </c>
      <c r="AM20" s="12">
        <v>0</v>
      </c>
      <c r="AN20" s="5">
        <f>SUM(AA20*AA29,AB20*AB29,AC20*AC29,AD20*AD29,AE20*AE29,AF20*AF29,AG20*AG29,AH20*AH29,AI20*AI29,AJ20*AJ29,AK20*AK29,AL20*AL29,AM20*AM29)/AN29</f>
        <v>0.041955754422928634</v>
      </c>
      <c r="AO20" s="3"/>
      <c r="AP20" s="258" t="s">
        <v>9</v>
      </c>
      <c r="AQ20" s="258"/>
      <c r="AR20" s="258"/>
      <c r="AS20" s="258"/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3"/>
      <c r="BJ20" s="258" t="s">
        <v>9</v>
      </c>
      <c r="BK20" s="258"/>
      <c r="BL20" s="258"/>
      <c r="BM20" s="258"/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5">
        <f>SUM(U20*U29,AN20*AN29,BH20*BH29,BW20*BW29)/BX29</f>
        <v>0.00984354934056302</v>
      </c>
    </row>
    <row r="21" spans="1:76" ht="21.75" customHeight="1">
      <c r="A21" s="3"/>
      <c r="B21" s="258" t="s">
        <v>28</v>
      </c>
      <c r="C21" s="258"/>
      <c r="D21" s="258"/>
      <c r="E21" s="258"/>
      <c r="F21" s="12">
        <v>0.28</v>
      </c>
      <c r="G21" s="12">
        <v>0.28</v>
      </c>
      <c r="H21" s="12">
        <v>0.28</v>
      </c>
      <c r="I21" s="12">
        <v>0.28</v>
      </c>
      <c r="J21" s="12">
        <v>0.28</v>
      </c>
      <c r="K21" s="12">
        <v>0.28</v>
      </c>
      <c r="L21" s="12">
        <v>0.28</v>
      </c>
      <c r="M21" s="12">
        <v>0.28</v>
      </c>
      <c r="N21" s="12">
        <v>0.28</v>
      </c>
      <c r="O21" s="12">
        <v>0.28</v>
      </c>
      <c r="P21" s="12">
        <v>0.28</v>
      </c>
      <c r="Q21" s="12">
        <v>0.28</v>
      </c>
      <c r="R21" s="12">
        <v>0.28</v>
      </c>
      <c r="S21" s="12">
        <v>0.28</v>
      </c>
      <c r="T21" s="12">
        <v>0.28</v>
      </c>
      <c r="U21" s="12">
        <v>0.28</v>
      </c>
      <c r="V21" s="3"/>
      <c r="W21" s="258" t="s">
        <v>28</v>
      </c>
      <c r="X21" s="258"/>
      <c r="Y21" s="258"/>
      <c r="Z21" s="258"/>
      <c r="AA21" s="12">
        <v>0.28</v>
      </c>
      <c r="AB21" s="12">
        <v>0.28</v>
      </c>
      <c r="AC21" s="12">
        <v>0</v>
      </c>
      <c r="AD21" s="12">
        <v>0</v>
      </c>
      <c r="AE21" s="12">
        <v>0</v>
      </c>
      <c r="AF21" s="12">
        <v>0</v>
      </c>
      <c r="AG21" s="12">
        <v>0.28</v>
      </c>
      <c r="AH21" s="12">
        <v>0.28</v>
      </c>
      <c r="AI21" s="16">
        <v>0.24</v>
      </c>
      <c r="AJ21" s="16">
        <v>0.24</v>
      </c>
      <c r="AK21" s="16">
        <v>0.24</v>
      </c>
      <c r="AL21" s="12">
        <v>0.28</v>
      </c>
      <c r="AM21" s="12">
        <v>0.28</v>
      </c>
      <c r="AN21" s="5">
        <f>SUM(AA21*AA29,AB21*AB29,AC21*AC29,AD21*AD29,AE21*AE29,AF21*AF29,AG21*AG29,AH21*AH29,AI21*AI29,AJ21*AJ29,AK21*AK29,AL21*AL29,AM21*AM29)/AN29</f>
        <v>0.16363521834985936</v>
      </c>
      <c r="AO21" s="3"/>
      <c r="AP21" s="258" t="s">
        <v>28</v>
      </c>
      <c r="AQ21" s="258"/>
      <c r="AR21" s="258"/>
      <c r="AS21" s="258"/>
      <c r="AT21" s="12">
        <v>0.28</v>
      </c>
      <c r="AU21" s="12">
        <v>0.28</v>
      </c>
      <c r="AV21" s="12">
        <v>0.28</v>
      </c>
      <c r="AW21" s="12">
        <v>0.28</v>
      </c>
      <c r="AX21" s="12">
        <v>0.28</v>
      </c>
      <c r="AY21" s="12">
        <v>0.28</v>
      </c>
      <c r="AZ21" s="12">
        <v>0.28</v>
      </c>
      <c r="BA21" s="12">
        <v>0.28</v>
      </c>
      <c r="BB21" s="12">
        <v>0.28</v>
      </c>
      <c r="BC21" s="12">
        <v>0.28</v>
      </c>
      <c r="BD21" s="12">
        <v>0.28</v>
      </c>
      <c r="BE21" s="12">
        <v>0.28</v>
      </c>
      <c r="BF21" s="12">
        <v>0.28</v>
      </c>
      <c r="BG21" s="12">
        <v>0.28</v>
      </c>
      <c r="BH21" s="12">
        <v>0.28</v>
      </c>
      <c r="BI21" s="3"/>
      <c r="BJ21" s="258" t="s">
        <v>28</v>
      </c>
      <c r="BK21" s="258"/>
      <c r="BL21" s="258"/>
      <c r="BM21" s="258"/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5">
        <f>SUM(U21*U29,AN21*AN29,BH21*BH29,BW21*BW29)/BX29</f>
        <v>0.20550084595470575</v>
      </c>
    </row>
    <row r="22" spans="1:76" ht="15" customHeight="1">
      <c r="A22" s="3"/>
      <c r="B22" s="258" t="s">
        <v>14</v>
      </c>
      <c r="C22" s="258"/>
      <c r="D22" s="258"/>
      <c r="E22" s="25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"/>
      <c r="W22" s="258" t="s">
        <v>14</v>
      </c>
      <c r="X22" s="258"/>
      <c r="Y22" s="258"/>
      <c r="Z22" s="258"/>
      <c r="AA22" s="12"/>
      <c r="AB22" s="12"/>
      <c r="AC22" s="12">
        <v>0.63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35">
        <v>0</v>
      </c>
      <c r="AJ22" s="35">
        <v>0</v>
      </c>
      <c r="AK22" s="35">
        <v>0</v>
      </c>
      <c r="AL22" s="12">
        <v>0</v>
      </c>
      <c r="AM22" s="12">
        <v>0</v>
      </c>
      <c r="AN22" s="5">
        <f>SUM(AA22*AA29,AB22*AB29,AC22*AC29,AD22*AD29,AE22*AE29,AF22*AF29,AG22*AG29,AH22*AH29,AI22*AI29,AJ22*AJ29,AK22*AK29,AL22*AL29,AM22*AM29)/AN29</f>
        <v>0.14174093421810005</v>
      </c>
      <c r="AO22" s="3"/>
      <c r="AP22" s="258" t="s">
        <v>14</v>
      </c>
      <c r="AQ22" s="258"/>
      <c r="AR22" s="258"/>
      <c r="AS22" s="258"/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3"/>
      <c r="BJ22" s="258" t="s">
        <v>14</v>
      </c>
      <c r="BK22" s="258"/>
      <c r="BL22" s="258"/>
      <c r="BM22" s="258"/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5">
        <f>SUM(U22*U29,AN22*AN29,BH22*BH29,BW22*BW29)/BX29</f>
        <v>0.03325488717206515</v>
      </c>
    </row>
    <row r="23" spans="1:76" ht="12.75" customHeight="1">
      <c r="A23" s="3"/>
      <c r="B23" s="258" t="s">
        <v>20</v>
      </c>
      <c r="C23" s="258"/>
      <c r="D23" s="258"/>
      <c r="E23" s="258"/>
      <c r="F23" s="12">
        <v>1.84</v>
      </c>
      <c r="G23" s="12">
        <v>1.84</v>
      </c>
      <c r="H23" s="12">
        <v>1.84</v>
      </c>
      <c r="I23" s="12">
        <v>1.84</v>
      </c>
      <c r="J23" s="12">
        <v>1.84</v>
      </c>
      <c r="K23" s="12">
        <v>1.84</v>
      </c>
      <c r="L23" s="12">
        <v>1.84</v>
      </c>
      <c r="M23" s="12">
        <v>1.84</v>
      </c>
      <c r="N23" s="12">
        <v>1.84</v>
      </c>
      <c r="O23" s="12">
        <v>1.84</v>
      </c>
      <c r="P23" s="12">
        <v>1.84</v>
      </c>
      <c r="Q23" s="12">
        <v>1.84</v>
      </c>
      <c r="R23" s="12">
        <v>1.84</v>
      </c>
      <c r="S23" s="12">
        <v>1.84</v>
      </c>
      <c r="T23" s="12">
        <v>1.84</v>
      </c>
      <c r="U23" s="12">
        <v>1.84</v>
      </c>
      <c r="V23" s="3"/>
      <c r="W23" s="258" t="s">
        <v>20</v>
      </c>
      <c r="X23" s="258"/>
      <c r="Y23" s="258"/>
      <c r="Z23" s="258"/>
      <c r="AA23" s="12">
        <v>1.84</v>
      </c>
      <c r="AB23" s="12">
        <v>1.84</v>
      </c>
      <c r="AC23" s="12">
        <v>1.84</v>
      </c>
      <c r="AD23" s="12">
        <v>1.84</v>
      </c>
      <c r="AE23" s="12">
        <v>1.84</v>
      </c>
      <c r="AF23" s="12">
        <v>1.84</v>
      </c>
      <c r="AG23" s="12">
        <v>0</v>
      </c>
      <c r="AH23" s="12">
        <v>0</v>
      </c>
      <c r="AI23" s="35">
        <v>0</v>
      </c>
      <c r="AJ23" s="35">
        <v>0</v>
      </c>
      <c r="AK23" s="35">
        <v>0</v>
      </c>
      <c r="AL23" s="12">
        <v>1.84</v>
      </c>
      <c r="AM23" s="12">
        <v>1.84</v>
      </c>
      <c r="AN23" s="5">
        <f>SUM(AA23*AA29,AB23*AB29,AC23*AC29,AD23*AD29,AE23*AE29,AF23*AF29,AG23*AG29,AH23*AH29,AI23*AI29,AJ23*AJ29,AK23*AK29,AL23*AL29,AM23*AM29)/AN29</f>
        <v>1.1390266841882335</v>
      </c>
      <c r="AO23" s="3"/>
      <c r="AP23" s="258" t="s">
        <v>20</v>
      </c>
      <c r="AQ23" s="258"/>
      <c r="AR23" s="258"/>
      <c r="AS23" s="258"/>
      <c r="AT23" s="12">
        <v>1.84</v>
      </c>
      <c r="AU23" s="12">
        <v>1.84</v>
      </c>
      <c r="AV23" s="12">
        <v>1.84</v>
      </c>
      <c r="AW23" s="12">
        <v>1.84</v>
      </c>
      <c r="AX23" s="12">
        <v>1.84</v>
      </c>
      <c r="AY23" s="12">
        <v>1.84</v>
      </c>
      <c r="AZ23" s="12">
        <v>1.84</v>
      </c>
      <c r="BA23" s="12">
        <v>1.84</v>
      </c>
      <c r="BB23" s="12">
        <v>1.84</v>
      </c>
      <c r="BC23" s="12">
        <v>1.84</v>
      </c>
      <c r="BD23" s="12">
        <v>1.84</v>
      </c>
      <c r="BE23" s="12">
        <v>1.84</v>
      </c>
      <c r="BF23" s="12">
        <v>1.84</v>
      </c>
      <c r="BG23" s="12">
        <v>1.84</v>
      </c>
      <c r="BH23" s="12">
        <v>1.84</v>
      </c>
      <c r="BI23" s="3"/>
      <c r="BJ23" s="258" t="s">
        <v>20</v>
      </c>
      <c r="BK23" s="258"/>
      <c r="BL23" s="258"/>
      <c r="BM23" s="258"/>
      <c r="BN23" s="12">
        <v>1.84</v>
      </c>
      <c r="BO23" s="12">
        <v>1.84</v>
      </c>
      <c r="BP23" s="12">
        <v>1.84</v>
      </c>
      <c r="BQ23" s="12">
        <v>1.84</v>
      </c>
      <c r="BR23" s="12">
        <v>1.84</v>
      </c>
      <c r="BS23" s="12">
        <v>1.84</v>
      </c>
      <c r="BT23" s="12">
        <v>1.84</v>
      </c>
      <c r="BU23" s="12">
        <v>1.84</v>
      </c>
      <c r="BV23" s="12">
        <v>1.84</v>
      </c>
      <c r="BW23" s="12">
        <v>1.84</v>
      </c>
      <c r="BX23" s="5">
        <f>SUM(U23*U29,AN23*AN29,BH23*BH29,BW23*BW29)/BX29</f>
        <v>1.6755394744888599</v>
      </c>
    </row>
    <row r="24" spans="1:76" ht="34.5" customHeight="1">
      <c r="A24" s="3">
        <v>5</v>
      </c>
      <c r="B24" s="252" t="s">
        <v>10</v>
      </c>
      <c r="C24" s="252"/>
      <c r="D24" s="252"/>
      <c r="E24" s="252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3">
        <v>5</v>
      </c>
      <c r="W24" s="252" t="s">
        <v>10</v>
      </c>
      <c r="X24" s="252"/>
      <c r="Y24" s="252"/>
      <c r="Z24" s="252"/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35">
        <v>0</v>
      </c>
      <c r="AJ24" s="35">
        <v>0</v>
      </c>
      <c r="AK24" s="35">
        <v>0</v>
      </c>
      <c r="AL24" s="8">
        <v>0</v>
      </c>
      <c r="AM24" s="8">
        <v>0</v>
      </c>
      <c r="AN24" s="8">
        <v>0</v>
      </c>
      <c r="AO24" s="3">
        <v>5</v>
      </c>
      <c r="AP24" s="252" t="s">
        <v>10</v>
      </c>
      <c r="AQ24" s="252"/>
      <c r="AR24" s="252"/>
      <c r="AS24" s="252"/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3">
        <v>5</v>
      </c>
      <c r="BJ24" s="252" t="s">
        <v>10</v>
      </c>
      <c r="BK24" s="252"/>
      <c r="BL24" s="252"/>
      <c r="BM24" s="252"/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142">
        <f>SUM(U24*U29,AN24*AN29,BH24*BH29,BW24*BW29)/BX29</f>
        <v>0</v>
      </c>
    </row>
    <row r="25" spans="1:76" ht="12.75" customHeight="1">
      <c r="A25" s="3">
        <v>6</v>
      </c>
      <c r="B25" s="252" t="s">
        <v>11</v>
      </c>
      <c r="C25" s="252"/>
      <c r="D25" s="252"/>
      <c r="E25" s="252"/>
      <c r="F25" s="24">
        <v>0</v>
      </c>
      <c r="G25" s="24">
        <v>0</v>
      </c>
      <c r="H25" s="24">
        <v>0</v>
      </c>
      <c r="I25" s="24">
        <f>SUM(O25)</f>
        <v>0</v>
      </c>
      <c r="J25" s="24">
        <f>SUM(P25)</f>
        <v>0</v>
      </c>
      <c r="K25" s="24">
        <v>0</v>
      </c>
      <c r="L25" s="24">
        <v>0</v>
      </c>
      <c r="M25" s="24">
        <v>0</v>
      </c>
      <c r="N25" s="24">
        <v>0</v>
      </c>
      <c r="O25" s="8">
        <f>SUM(AA25)</f>
        <v>0</v>
      </c>
      <c r="P25" s="8">
        <f>SUM(AB25)</f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3">
        <v>6</v>
      </c>
      <c r="W25" s="252" t="s">
        <v>11</v>
      </c>
      <c r="X25" s="252"/>
      <c r="Y25" s="252"/>
      <c r="Z25" s="252"/>
      <c r="AA25" s="8">
        <f>SUM(AC25)</f>
        <v>0</v>
      </c>
      <c r="AB25" s="8">
        <f>SUM(AD25)</f>
        <v>0</v>
      </c>
      <c r="AC25" s="8">
        <f>SUM(AJ25)</f>
        <v>0</v>
      </c>
      <c r="AD25" s="8">
        <f>SUM(AK25)</f>
        <v>0</v>
      </c>
      <c r="AE25" s="8">
        <f>SUM(BX25)</f>
        <v>0</v>
      </c>
      <c r="AF25" s="8">
        <f>SUM(BY25)</f>
        <v>0</v>
      </c>
      <c r="AG25" s="8">
        <f>SUM(BZ25)</f>
        <v>0</v>
      </c>
      <c r="AH25" s="8">
        <f>SUM(CA25)</f>
        <v>0</v>
      </c>
      <c r="AI25" s="35">
        <v>0</v>
      </c>
      <c r="AJ25" s="35">
        <v>0</v>
      </c>
      <c r="AK25" s="35">
        <v>0</v>
      </c>
      <c r="AL25" s="8">
        <f>SUM(AS25)</f>
        <v>0</v>
      </c>
      <c r="AM25" s="8">
        <f>SUM(AT25)</f>
        <v>0</v>
      </c>
      <c r="AN25" s="8">
        <f>SUM(AU25)</f>
        <v>0</v>
      </c>
      <c r="AO25" s="3">
        <v>6</v>
      </c>
      <c r="AP25" s="252" t="s">
        <v>11</v>
      </c>
      <c r="AQ25" s="252"/>
      <c r="AR25" s="252"/>
      <c r="AS25" s="252"/>
      <c r="AT25" s="8">
        <f>SUM(BA25)</f>
        <v>0</v>
      </c>
      <c r="AU25" s="8">
        <f>SUM(BB25)</f>
        <v>0</v>
      </c>
      <c r="AV25" s="8">
        <v>0</v>
      </c>
      <c r="AW25" s="8">
        <f aca="true" t="shared" si="8" ref="AW25:BB25">SUM(BC25)</f>
        <v>0</v>
      </c>
      <c r="AX25" s="8">
        <f t="shared" si="8"/>
        <v>0</v>
      </c>
      <c r="AY25" s="8">
        <f t="shared" si="8"/>
        <v>0</v>
      </c>
      <c r="AZ25" s="8">
        <f t="shared" si="8"/>
        <v>0</v>
      </c>
      <c r="BA25" s="8">
        <f t="shared" si="8"/>
        <v>0</v>
      </c>
      <c r="BB25" s="8">
        <f t="shared" si="8"/>
        <v>0</v>
      </c>
      <c r="BC25" s="8">
        <v>0</v>
      </c>
      <c r="BD25" s="8">
        <f>SUM(BJ25)</f>
        <v>0</v>
      </c>
      <c r="BE25" s="8">
        <f>SUM(BK25)</f>
        <v>0</v>
      </c>
      <c r="BF25" s="8">
        <f>SUM(BL25)</f>
        <v>0</v>
      </c>
      <c r="BG25" s="8">
        <f>SUM(BM25)</f>
        <v>0</v>
      </c>
      <c r="BH25" s="8">
        <f>SUM(BN25)</f>
        <v>0</v>
      </c>
      <c r="BI25" s="3">
        <v>6</v>
      </c>
      <c r="BJ25" s="252" t="s">
        <v>11</v>
      </c>
      <c r="BK25" s="252"/>
      <c r="BL25" s="252"/>
      <c r="BM25" s="252"/>
      <c r="BN25" s="8">
        <f aca="true" t="shared" si="9" ref="BN25:BV25">SUM(BX25)</f>
        <v>0</v>
      </c>
      <c r="BO25" s="8">
        <f t="shared" si="9"/>
        <v>0</v>
      </c>
      <c r="BP25" s="8">
        <f t="shared" si="9"/>
        <v>0</v>
      </c>
      <c r="BQ25" s="8">
        <f t="shared" si="9"/>
        <v>0</v>
      </c>
      <c r="BR25" s="8">
        <f t="shared" si="9"/>
        <v>0</v>
      </c>
      <c r="BS25" s="8">
        <f t="shared" si="9"/>
        <v>0</v>
      </c>
      <c r="BT25" s="8">
        <f t="shared" si="9"/>
        <v>0</v>
      </c>
      <c r="BU25" s="8">
        <f t="shared" si="9"/>
        <v>0</v>
      </c>
      <c r="BV25" s="8">
        <f t="shared" si="9"/>
        <v>0</v>
      </c>
      <c r="BW25" s="8">
        <f>SUM(CD25)</f>
        <v>0</v>
      </c>
      <c r="BX25" s="142">
        <v>0</v>
      </c>
    </row>
    <row r="26" spans="1:76" ht="26.25" customHeight="1">
      <c r="A26" s="3">
        <v>7</v>
      </c>
      <c r="B26" s="252" t="s">
        <v>27</v>
      </c>
      <c r="C26" s="252"/>
      <c r="D26" s="252"/>
      <c r="E26" s="252"/>
      <c r="F26" s="8">
        <v>2.35</v>
      </c>
      <c r="G26" s="8">
        <v>2.35</v>
      </c>
      <c r="H26" s="8">
        <v>2.35</v>
      </c>
      <c r="I26" s="8">
        <v>2.35</v>
      </c>
      <c r="J26" s="8">
        <v>2.35</v>
      </c>
      <c r="K26" s="8">
        <v>2.35</v>
      </c>
      <c r="L26" s="8">
        <v>2.35</v>
      </c>
      <c r="M26" s="8">
        <v>2.35</v>
      </c>
      <c r="N26" s="8">
        <v>2.35</v>
      </c>
      <c r="O26" s="8">
        <v>2.35</v>
      </c>
      <c r="P26" s="8">
        <v>2.35</v>
      </c>
      <c r="Q26" s="8">
        <v>2.35</v>
      </c>
      <c r="R26" s="8">
        <v>2.35</v>
      </c>
      <c r="S26" s="8">
        <v>2.35</v>
      </c>
      <c r="T26" s="8">
        <v>2.35</v>
      </c>
      <c r="U26" s="8">
        <v>2.35</v>
      </c>
      <c r="V26" s="3">
        <v>7</v>
      </c>
      <c r="W26" s="252" t="s">
        <v>27</v>
      </c>
      <c r="X26" s="252"/>
      <c r="Y26" s="252"/>
      <c r="Z26" s="252"/>
      <c r="AA26" s="8">
        <v>2.35</v>
      </c>
      <c r="AB26" s="8">
        <v>2.35</v>
      </c>
      <c r="AC26" s="8">
        <v>2.35</v>
      </c>
      <c r="AD26" s="8">
        <v>2.35</v>
      </c>
      <c r="AE26" s="8">
        <v>2.35</v>
      </c>
      <c r="AF26" s="8">
        <v>2.35</v>
      </c>
      <c r="AG26" s="8">
        <v>3</v>
      </c>
      <c r="AH26" s="8">
        <v>3</v>
      </c>
      <c r="AI26" s="16">
        <v>5</v>
      </c>
      <c r="AJ26" s="16">
        <v>5</v>
      </c>
      <c r="AK26" s="16">
        <v>5</v>
      </c>
      <c r="AL26" s="8">
        <v>3.21</v>
      </c>
      <c r="AM26" s="8">
        <v>3.21</v>
      </c>
      <c r="AN26" s="142">
        <f>SUM(AA26*AA29,AB26*AB29,AC26*AC29,AD26*AD29,AE26*AE29,AF26*AF29,AG26*AG29,AH26*AH29,AI26*AI29,AJ26*AJ29,AK26*AK29,AL26*AL29,AM26*AM29)/AN29</f>
        <v>3.0665541883423653</v>
      </c>
      <c r="AO26" s="3">
        <v>7</v>
      </c>
      <c r="AP26" s="252" t="s">
        <v>27</v>
      </c>
      <c r="AQ26" s="252"/>
      <c r="AR26" s="252"/>
      <c r="AS26" s="252"/>
      <c r="AT26" s="8">
        <v>3.21</v>
      </c>
      <c r="AU26" s="8">
        <v>3.21</v>
      </c>
      <c r="AV26" s="8">
        <v>3.21</v>
      </c>
      <c r="AW26" s="8">
        <v>3.21</v>
      </c>
      <c r="AX26" s="8">
        <v>3.21</v>
      </c>
      <c r="AY26" s="8">
        <v>3.21</v>
      </c>
      <c r="AZ26" s="8">
        <v>3.21</v>
      </c>
      <c r="BA26" s="8">
        <v>3.21</v>
      </c>
      <c r="BB26" s="8">
        <v>3.21</v>
      </c>
      <c r="BC26" s="8">
        <v>3.21</v>
      </c>
      <c r="BD26" s="8">
        <v>3.21</v>
      </c>
      <c r="BE26" s="8">
        <v>3.21</v>
      </c>
      <c r="BF26" s="8">
        <v>3.21</v>
      </c>
      <c r="BG26" s="8">
        <v>3.21</v>
      </c>
      <c r="BH26" s="8">
        <v>3.21</v>
      </c>
      <c r="BI26" s="3">
        <v>7</v>
      </c>
      <c r="BJ26" s="252" t="s">
        <v>27</v>
      </c>
      <c r="BK26" s="252"/>
      <c r="BL26" s="252"/>
      <c r="BM26" s="252"/>
      <c r="BN26" s="8">
        <v>3.21</v>
      </c>
      <c r="BO26" s="8">
        <v>3.21</v>
      </c>
      <c r="BP26" s="8">
        <v>3.21</v>
      </c>
      <c r="BQ26" s="8">
        <v>3.21</v>
      </c>
      <c r="BR26" s="8">
        <v>3.21</v>
      </c>
      <c r="BS26" s="8">
        <v>3.21</v>
      </c>
      <c r="BT26" s="8">
        <v>3.21</v>
      </c>
      <c r="BU26" s="8">
        <v>3.21</v>
      </c>
      <c r="BV26" s="8">
        <v>3.21</v>
      </c>
      <c r="BW26" s="8">
        <v>3.21</v>
      </c>
      <c r="BX26" s="142">
        <f>SUM(U26*U29,AN26*AN29,BH26*BH29,BW26*BW29)/BX29</f>
        <v>2.941631928165196</v>
      </c>
    </row>
    <row r="27" spans="1:76" ht="36.75" customHeight="1">
      <c r="A27" s="3">
        <v>8</v>
      </c>
      <c r="B27" s="252" t="s">
        <v>12</v>
      </c>
      <c r="C27" s="252"/>
      <c r="D27" s="252"/>
      <c r="E27" s="252"/>
      <c r="F27" s="8">
        <f>SUM(M27)</f>
        <v>0</v>
      </c>
      <c r="G27" s="8">
        <f>SUM(M27)</f>
        <v>0</v>
      </c>
      <c r="H27" s="8">
        <f>SUM(N27)</f>
        <v>0</v>
      </c>
      <c r="I27" s="8">
        <f>SUM(O27)</f>
        <v>0</v>
      </c>
      <c r="J27" s="8">
        <f>SUM(P27)</f>
        <v>0</v>
      </c>
      <c r="K27" s="8">
        <v>0</v>
      </c>
      <c r="L27" s="8">
        <v>0</v>
      </c>
      <c r="M27" s="8">
        <v>0</v>
      </c>
      <c r="N27" s="8">
        <v>0</v>
      </c>
      <c r="O27" s="8">
        <f>SUM(AA27)</f>
        <v>0</v>
      </c>
      <c r="P27" s="8">
        <f>SUM(AB27)</f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3">
        <v>8</v>
      </c>
      <c r="W27" s="252" t="s">
        <v>12</v>
      </c>
      <c r="X27" s="252"/>
      <c r="Y27" s="252"/>
      <c r="Z27" s="252"/>
      <c r="AA27" s="8">
        <f>SUM(AC27)</f>
        <v>0</v>
      </c>
      <c r="AB27" s="8">
        <f>SUM(AD27)</f>
        <v>0</v>
      </c>
      <c r="AC27" s="8">
        <f>SUM(AJ27)</f>
        <v>0</v>
      </c>
      <c r="AD27" s="8">
        <f>SUM(AK27)</f>
        <v>0</v>
      </c>
      <c r="AE27" s="8">
        <f>SUM(BX27)</f>
        <v>0</v>
      </c>
      <c r="AF27" s="8">
        <f>SUM(BY27)</f>
        <v>0</v>
      </c>
      <c r="AG27" s="8">
        <f>SUM(BZ27)</f>
        <v>0</v>
      </c>
      <c r="AH27" s="8">
        <f>SUM(CA27)</f>
        <v>0</v>
      </c>
      <c r="AI27" s="35">
        <v>0</v>
      </c>
      <c r="AJ27" s="35">
        <v>0</v>
      </c>
      <c r="AK27" s="35">
        <v>0</v>
      </c>
      <c r="AL27" s="8">
        <f>SUM(AS27)</f>
        <v>0</v>
      </c>
      <c r="AM27" s="8">
        <f>SUM(AT27)</f>
        <v>0</v>
      </c>
      <c r="AN27" s="8">
        <f>SUM(AU27)</f>
        <v>0</v>
      </c>
      <c r="AO27" s="3">
        <v>8</v>
      </c>
      <c r="AP27" s="252" t="s">
        <v>12</v>
      </c>
      <c r="AQ27" s="252"/>
      <c r="AR27" s="252"/>
      <c r="AS27" s="252"/>
      <c r="AT27" s="8">
        <f>SUM(BA27)</f>
        <v>0</v>
      </c>
      <c r="AU27" s="8">
        <f>SUM(BB27)</f>
        <v>0</v>
      </c>
      <c r="AV27" s="8">
        <v>0</v>
      </c>
      <c r="AW27" s="8">
        <v>0</v>
      </c>
      <c r="AX27" s="8">
        <f>SUM(BD27)</f>
        <v>0</v>
      </c>
      <c r="AY27" s="8">
        <f>SUM(BE27)</f>
        <v>0</v>
      </c>
      <c r="AZ27" s="8">
        <f>SUM(BF27)</f>
        <v>0</v>
      </c>
      <c r="BA27" s="8">
        <f>SUM(BG27)</f>
        <v>0</v>
      </c>
      <c r="BB27" s="8">
        <f>SUM(BH27)</f>
        <v>0</v>
      </c>
      <c r="BC27" s="8">
        <v>0</v>
      </c>
      <c r="BD27" s="8">
        <f>SUM(BJ27)</f>
        <v>0</v>
      </c>
      <c r="BE27" s="8">
        <f>SUM(BK27)</f>
        <v>0</v>
      </c>
      <c r="BF27" s="8">
        <f>SUM(BL27)</f>
        <v>0</v>
      </c>
      <c r="BG27" s="8">
        <f>SUM(BM27)</f>
        <v>0</v>
      </c>
      <c r="BH27" s="8">
        <f>SUM(BN27)</f>
        <v>0</v>
      </c>
      <c r="BI27" s="3">
        <v>8</v>
      </c>
      <c r="BJ27" s="252" t="s">
        <v>12</v>
      </c>
      <c r="BK27" s="252"/>
      <c r="BL27" s="252"/>
      <c r="BM27" s="252"/>
      <c r="BN27" s="8">
        <f aca="true" t="shared" si="10" ref="BN27:BV27">SUM(BX27)</f>
        <v>0</v>
      </c>
      <c r="BO27" s="8">
        <f t="shared" si="10"/>
        <v>0</v>
      </c>
      <c r="BP27" s="8">
        <f t="shared" si="10"/>
        <v>0</v>
      </c>
      <c r="BQ27" s="8">
        <f t="shared" si="10"/>
        <v>0</v>
      </c>
      <c r="BR27" s="8">
        <f t="shared" si="10"/>
        <v>0</v>
      </c>
      <c r="BS27" s="8">
        <f t="shared" si="10"/>
        <v>0</v>
      </c>
      <c r="BT27" s="8">
        <f t="shared" si="10"/>
        <v>0</v>
      </c>
      <c r="BU27" s="8">
        <f t="shared" si="10"/>
        <v>0</v>
      </c>
      <c r="BV27" s="8">
        <f t="shared" si="10"/>
        <v>0</v>
      </c>
      <c r="BW27" s="8">
        <f>SUM(CD27)</f>
        <v>0</v>
      </c>
      <c r="BX27" s="142">
        <v>0</v>
      </c>
    </row>
    <row r="28" spans="2:76" ht="12.75" customHeight="1">
      <c r="B28" s="371" t="s">
        <v>39</v>
      </c>
      <c r="C28" s="372"/>
      <c r="D28" s="372"/>
      <c r="E28" s="373"/>
      <c r="F28" s="9">
        <f aca="true" t="shared" si="11" ref="F28:U28">SUM(F27,F26,F25,F24,F18,F17,F16,F9)</f>
        <v>11.020000000000001</v>
      </c>
      <c r="G28" s="9">
        <f t="shared" si="11"/>
        <v>11.020000000000001</v>
      </c>
      <c r="H28" s="9">
        <f t="shared" si="11"/>
        <v>11.600000000000001</v>
      </c>
      <c r="I28" s="9">
        <f t="shared" si="11"/>
        <v>11.600000000000001</v>
      </c>
      <c r="J28" s="9">
        <f t="shared" si="11"/>
        <v>11.020000000000001</v>
      </c>
      <c r="K28" s="9">
        <f t="shared" si="11"/>
        <v>11.020000000000001</v>
      </c>
      <c r="L28" s="9">
        <f t="shared" si="11"/>
        <v>11.020000000000001</v>
      </c>
      <c r="M28" s="9">
        <f t="shared" si="11"/>
        <v>11.020000000000001</v>
      </c>
      <c r="N28" s="9">
        <f t="shared" si="11"/>
        <v>11.020000000000001</v>
      </c>
      <c r="O28" s="9">
        <f t="shared" si="11"/>
        <v>11.600000000000001</v>
      </c>
      <c r="P28" s="9">
        <f t="shared" si="11"/>
        <v>11.600000000000001</v>
      </c>
      <c r="Q28" s="9">
        <f t="shared" si="11"/>
        <v>11.600000000000001</v>
      </c>
      <c r="R28" s="9">
        <f t="shared" si="11"/>
        <v>11.600000000000001</v>
      </c>
      <c r="S28" s="9">
        <f t="shared" si="11"/>
        <v>11.600000000000001</v>
      </c>
      <c r="T28" s="9">
        <f t="shared" si="11"/>
        <v>11.600000000000001</v>
      </c>
      <c r="U28" s="9">
        <f t="shared" si="11"/>
        <v>11.28939594809075</v>
      </c>
      <c r="V28" s="13" t="s">
        <v>13</v>
      </c>
      <c r="W28" s="371" t="s">
        <v>39</v>
      </c>
      <c r="X28" s="372"/>
      <c r="Y28" s="372"/>
      <c r="Z28" s="373"/>
      <c r="AA28" s="9">
        <f aca="true" t="shared" si="12" ref="AA28:AN28">SUM(AA27,AA26,AA25,AA24,AA18,AA17,AA16,AA9)</f>
        <v>11.020000000000001</v>
      </c>
      <c r="AB28" s="9">
        <f t="shared" si="12"/>
        <v>11.020000000000001</v>
      </c>
      <c r="AC28" s="9">
        <f t="shared" si="12"/>
        <v>12.870000000000001</v>
      </c>
      <c r="AD28" s="9">
        <f t="shared" si="12"/>
        <v>11.380000000000003</v>
      </c>
      <c r="AE28" s="9">
        <f t="shared" si="12"/>
        <v>11.380000000000003</v>
      </c>
      <c r="AF28" s="9">
        <f t="shared" si="12"/>
        <v>11.380000000000003</v>
      </c>
      <c r="AG28" s="9">
        <f t="shared" si="12"/>
        <v>14.24</v>
      </c>
      <c r="AH28" s="9">
        <f t="shared" si="12"/>
        <v>14.24</v>
      </c>
      <c r="AI28" s="17">
        <f t="shared" si="12"/>
        <v>6.9</v>
      </c>
      <c r="AJ28" s="17">
        <f t="shared" si="12"/>
        <v>6.9</v>
      </c>
      <c r="AK28" s="17">
        <f t="shared" si="12"/>
        <v>6.9</v>
      </c>
      <c r="AL28" s="9">
        <f t="shared" si="12"/>
        <v>13.61</v>
      </c>
      <c r="AM28" s="9">
        <f t="shared" si="12"/>
        <v>13.61</v>
      </c>
      <c r="AN28" s="9">
        <f t="shared" si="12"/>
        <v>11.71338151764284</v>
      </c>
      <c r="AO28" s="13" t="s">
        <v>13</v>
      </c>
      <c r="AP28" s="371" t="s">
        <v>39</v>
      </c>
      <c r="AQ28" s="372"/>
      <c r="AR28" s="372"/>
      <c r="AS28" s="373"/>
      <c r="AT28" s="9">
        <f aca="true" t="shared" si="13" ref="AT28:BH28">SUM(AT27,AT26,AT25,AT24,AT18,AT17,AT16,AT9)</f>
        <v>11.61</v>
      </c>
      <c r="AU28" s="9">
        <f t="shared" si="13"/>
        <v>11.61</v>
      </c>
      <c r="AV28" s="9">
        <f t="shared" si="13"/>
        <v>13.61</v>
      </c>
      <c r="AW28" s="9">
        <f t="shared" si="13"/>
        <v>13.61</v>
      </c>
      <c r="AX28" s="9">
        <f t="shared" si="13"/>
        <v>11.61</v>
      </c>
      <c r="AY28" s="9">
        <f t="shared" si="13"/>
        <v>13.61</v>
      </c>
      <c r="AZ28" s="9">
        <f t="shared" si="13"/>
        <v>11.61</v>
      </c>
      <c r="BA28" s="9">
        <f t="shared" si="13"/>
        <v>13.61</v>
      </c>
      <c r="BB28" s="9">
        <f t="shared" si="13"/>
        <v>13.61</v>
      </c>
      <c r="BC28" s="9">
        <f t="shared" si="13"/>
        <v>11.61</v>
      </c>
      <c r="BD28" s="9">
        <f t="shared" si="13"/>
        <v>13.61</v>
      </c>
      <c r="BE28" s="9">
        <f t="shared" si="13"/>
        <v>13.61</v>
      </c>
      <c r="BF28" s="9">
        <f t="shared" si="13"/>
        <v>11.61</v>
      </c>
      <c r="BG28" s="9">
        <f t="shared" si="13"/>
        <v>13.61</v>
      </c>
      <c r="BH28" s="9">
        <f t="shared" si="13"/>
        <v>12.656453998347953</v>
      </c>
      <c r="BI28" s="13" t="s">
        <v>13</v>
      </c>
      <c r="BJ28" s="371" t="s">
        <v>39</v>
      </c>
      <c r="BK28" s="372"/>
      <c r="BL28" s="372"/>
      <c r="BM28" s="373"/>
      <c r="BN28" s="9">
        <f aca="true" t="shared" si="14" ref="BN28:BX28">SUM(BN27,BN26,BN25,BN24,BN18,BN17,BN16,BN9)</f>
        <v>12.75</v>
      </c>
      <c r="BO28" s="9">
        <f t="shared" si="14"/>
        <v>12.75</v>
      </c>
      <c r="BP28" s="9">
        <f t="shared" si="14"/>
        <v>12.75</v>
      </c>
      <c r="BQ28" s="9">
        <f t="shared" si="14"/>
        <v>12.75</v>
      </c>
      <c r="BR28" s="9">
        <f t="shared" si="14"/>
        <v>12.75</v>
      </c>
      <c r="BS28" s="9">
        <f t="shared" si="14"/>
        <v>12.75</v>
      </c>
      <c r="BT28" s="9">
        <f t="shared" si="14"/>
        <v>12.020000000000001</v>
      </c>
      <c r="BU28" s="9">
        <f t="shared" si="14"/>
        <v>12.020000000000001</v>
      </c>
      <c r="BV28" s="9">
        <f t="shared" si="14"/>
        <v>12.020000000000001</v>
      </c>
      <c r="BW28" s="9">
        <f t="shared" si="14"/>
        <v>12.479789430722255</v>
      </c>
      <c r="BX28" s="9">
        <f t="shared" si="14"/>
        <v>12.032312845261634</v>
      </c>
    </row>
    <row r="29" spans="2:76" ht="12.75" customHeight="1">
      <c r="B29" s="371" t="s">
        <v>40</v>
      </c>
      <c r="C29" s="372"/>
      <c r="D29" s="372"/>
      <c r="E29" s="373"/>
      <c r="F29" s="21">
        <v>459.2</v>
      </c>
      <c r="G29" s="21">
        <v>200.9</v>
      </c>
      <c r="H29" s="21">
        <v>501.8</v>
      </c>
      <c r="I29" s="21">
        <v>747.2</v>
      </c>
      <c r="J29" s="21">
        <v>1306</v>
      </c>
      <c r="K29" s="18">
        <v>1314.3</v>
      </c>
      <c r="L29" s="21">
        <v>1310.7</v>
      </c>
      <c r="M29" s="21">
        <v>392.4</v>
      </c>
      <c r="N29" s="21">
        <v>752.5</v>
      </c>
      <c r="O29" s="21">
        <v>550.5</v>
      </c>
      <c r="P29" s="21">
        <v>567.3</v>
      </c>
      <c r="Q29" s="21">
        <v>567.2</v>
      </c>
      <c r="R29" s="21">
        <v>572.8</v>
      </c>
      <c r="S29" s="21">
        <v>594.8</v>
      </c>
      <c r="T29" s="21">
        <v>873.4</v>
      </c>
      <c r="U29" s="158">
        <f>SUM(F29:T29)</f>
        <v>10710.999999999998</v>
      </c>
      <c r="V29" s="13"/>
      <c r="W29" s="371" t="s">
        <v>40</v>
      </c>
      <c r="X29" s="372"/>
      <c r="Y29" s="372"/>
      <c r="Z29" s="373"/>
      <c r="AA29" s="21">
        <v>224.3</v>
      </c>
      <c r="AB29" s="20">
        <v>746.2</v>
      </c>
      <c r="AC29" s="18">
        <v>2071.6</v>
      </c>
      <c r="AD29" s="18">
        <v>479</v>
      </c>
      <c r="AE29" s="18">
        <v>511.9</v>
      </c>
      <c r="AF29" s="18">
        <v>525.8</v>
      </c>
      <c r="AG29" s="18">
        <v>860.1</v>
      </c>
      <c r="AH29" s="18">
        <v>979.5</v>
      </c>
      <c r="AI29" s="19">
        <v>931.9</v>
      </c>
      <c r="AJ29" s="19">
        <v>629.8</v>
      </c>
      <c r="AK29" s="19">
        <v>106.5</v>
      </c>
      <c r="AL29" s="19">
        <v>571.5</v>
      </c>
      <c r="AM29" s="19">
        <v>569.6</v>
      </c>
      <c r="AN29" s="159">
        <f>SUM(AA29:AM29)</f>
        <v>9207.7</v>
      </c>
      <c r="AO29" s="13"/>
      <c r="AP29" s="371" t="s">
        <v>40</v>
      </c>
      <c r="AQ29" s="372"/>
      <c r="AR29" s="372"/>
      <c r="AS29" s="373"/>
      <c r="AT29" s="159">
        <v>1179.1</v>
      </c>
      <c r="AU29" s="19">
        <v>847.3</v>
      </c>
      <c r="AV29" s="19">
        <v>846.7</v>
      </c>
      <c r="AW29" s="159">
        <v>1158.6</v>
      </c>
      <c r="AX29" s="19">
        <v>940</v>
      </c>
      <c r="AY29" s="19">
        <v>313.6</v>
      </c>
      <c r="AZ29" s="19">
        <v>384.5</v>
      </c>
      <c r="BA29" s="19">
        <v>385.2</v>
      </c>
      <c r="BB29" s="19">
        <v>387.8</v>
      </c>
      <c r="BC29" s="19">
        <v>843.8</v>
      </c>
      <c r="BD29" s="19">
        <v>831</v>
      </c>
      <c r="BE29" s="19">
        <v>854.6</v>
      </c>
      <c r="BF29" s="159">
        <v>1865.8</v>
      </c>
      <c r="BG29" s="159">
        <v>1873.5</v>
      </c>
      <c r="BH29" s="19">
        <f>SUM(AT29:BG29)</f>
        <v>12711.5</v>
      </c>
      <c r="BI29" s="13"/>
      <c r="BJ29" s="371" t="s">
        <v>40</v>
      </c>
      <c r="BK29" s="372"/>
      <c r="BL29" s="372"/>
      <c r="BM29" s="373"/>
      <c r="BN29" s="19">
        <v>354.4</v>
      </c>
      <c r="BO29" s="19">
        <v>362.9</v>
      </c>
      <c r="BP29" s="19">
        <v>846.7</v>
      </c>
      <c r="BQ29" s="19">
        <v>856</v>
      </c>
      <c r="BR29" s="19">
        <v>873.1</v>
      </c>
      <c r="BS29" s="19">
        <v>873.6</v>
      </c>
      <c r="BT29" s="19">
        <v>754.5</v>
      </c>
      <c r="BU29" s="19">
        <v>940.1</v>
      </c>
      <c r="BV29" s="19">
        <v>754.1</v>
      </c>
      <c r="BW29" s="19">
        <f>SUM(BN29:BV29)</f>
        <v>6615.400000000001</v>
      </c>
      <c r="BX29" s="27">
        <f>SUM(BW29,BH29,AN29,U29)</f>
        <v>39245.6</v>
      </c>
    </row>
    <row r="30" spans="1:76" ht="12.75" customHeight="1">
      <c r="A30" s="13"/>
      <c r="B30" s="403" t="s">
        <v>37</v>
      </c>
      <c r="C30" s="404"/>
      <c r="D30" s="404"/>
      <c r="E30" s="405"/>
      <c r="F30" s="406" t="s">
        <v>38</v>
      </c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8"/>
      <c r="AC30" s="406" t="s">
        <v>38</v>
      </c>
      <c r="AD30" s="407"/>
      <c r="AE30" s="407"/>
      <c r="AF30" s="408"/>
      <c r="AG30" s="406" t="s">
        <v>251</v>
      </c>
      <c r="AH30" s="408"/>
      <c r="AI30" s="374" t="s">
        <v>252</v>
      </c>
      <c r="AJ30" s="375"/>
      <c r="AK30" s="376"/>
      <c r="AL30" s="153"/>
      <c r="AM30" s="153"/>
      <c r="AN30" s="153"/>
      <c r="AO30" s="153"/>
      <c r="AP30" s="374" t="s">
        <v>266</v>
      </c>
      <c r="AQ30" s="375"/>
      <c r="AR30" s="375"/>
      <c r="AS30" s="376"/>
      <c r="AT30" s="374" t="s">
        <v>267</v>
      </c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6"/>
      <c r="BI30" s="153"/>
      <c r="BJ30" s="374" t="s">
        <v>266</v>
      </c>
      <c r="BK30" s="375"/>
      <c r="BL30" s="375"/>
      <c r="BM30" s="376"/>
      <c r="BN30" s="374" t="s">
        <v>267</v>
      </c>
      <c r="BO30" s="375"/>
      <c r="BP30" s="375"/>
      <c r="BQ30" s="375"/>
      <c r="BR30" s="375"/>
      <c r="BS30" s="375"/>
      <c r="BT30" s="375"/>
      <c r="BU30" s="375"/>
      <c r="BV30" s="375"/>
      <c r="BW30" s="375"/>
      <c r="BX30" s="376"/>
    </row>
    <row r="31" spans="1:3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10" ht="12.75">
      <c r="A32" s="154"/>
      <c r="B32" s="401" t="s">
        <v>253</v>
      </c>
      <c r="C32" s="401"/>
      <c r="D32" s="401"/>
      <c r="E32" s="401"/>
      <c r="F32" s="402" t="s">
        <v>254</v>
      </c>
      <c r="G32" s="402"/>
      <c r="H32" s="402"/>
      <c r="J32" s="154"/>
    </row>
    <row r="33" spans="1:10" ht="12.75">
      <c r="A33" s="154"/>
      <c r="B33" s="155"/>
      <c r="C33" s="155"/>
      <c r="D33" s="401"/>
      <c r="E33" s="401"/>
      <c r="F33" s="155"/>
      <c r="G33" s="155"/>
      <c r="H33" s="155"/>
      <c r="I33" s="154"/>
      <c r="J33" s="154"/>
    </row>
    <row r="34" spans="1:10" ht="12.75">
      <c r="A34" s="154"/>
      <c r="B34" s="401" t="s">
        <v>255</v>
      </c>
      <c r="C34" s="401"/>
      <c r="D34" s="401"/>
      <c r="E34" s="401"/>
      <c r="F34" s="156" t="s">
        <v>256</v>
      </c>
      <c r="G34" s="156"/>
      <c r="H34" s="156"/>
      <c r="J34" s="154"/>
    </row>
    <row r="35" spans="1:10" ht="12.75">
      <c r="A35" s="157"/>
      <c r="B35" s="157"/>
      <c r="C35" s="157"/>
      <c r="D35" s="157"/>
      <c r="E35" s="157"/>
      <c r="F35" s="157"/>
      <c r="G35" s="157"/>
      <c r="H35" s="157"/>
      <c r="I35" s="157"/>
      <c r="J35" s="157"/>
    </row>
    <row r="36" ht="12.75" hidden="1">
      <c r="A36" s="2"/>
    </row>
    <row r="37" ht="12.75" hidden="1">
      <c r="A37" s="2"/>
    </row>
    <row r="38" ht="12.75" hidden="1">
      <c r="A38" s="2"/>
    </row>
    <row r="39" spans="1:80" ht="12.75" hidden="1">
      <c r="A39" s="2"/>
      <c r="BZ39" s="160">
        <f>SUM(BW29,BH29,AM29,AL29)</f>
        <v>20468</v>
      </c>
      <c r="CB39" s="160">
        <f>SUM(BZ39,AJ41)</f>
        <v>22136.2</v>
      </c>
    </row>
    <row r="40" spans="48:82" ht="12.75" hidden="1">
      <c r="AV40" s="161">
        <f>SUM(AT29,AU29,AX29,AZ29,BC29,BF29)</f>
        <v>6060.5</v>
      </c>
      <c r="AW40" s="162">
        <f>SUM(AX28)</f>
        <v>11.61</v>
      </c>
      <c r="AX40" s="364">
        <f>SUM(AV40*AW40)</f>
        <v>70362.405</v>
      </c>
      <c r="AY40" s="365"/>
      <c r="BA40" s="362">
        <f>SUM(AL29:AM29,AV29:AW29,AY29,BA29,BB29,BD29,BE29,BG29)</f>
        <v>7792.099999999999</v>
      </c>
      <c r="BB40" s="362"/>
      <c r="BC40" s="162">
        <f>SUM(BB28)</f>
        <v>13.61</v>
      </c>
      <c r="BD40" s="364">
        <f>SUM(BA40*BC40)</f>
        <v>106050.48099999999</v>
      </c>
      <c r="BE40" s="365"/>
      <c r="BH40" s="163">
        <f>SUM(BH29,AM29,AL29)</f>
        <v>13852.6</v>
      </c>
      <c r="BQ40" s="362">
        <f>SUM(BN29:BS29)</f>
        <v>4166.7</v>
      </c>
      <c r="BR40" s="362"/>
      <c r="BS40" s="162">
        <f>SUM(BS28)</f>
        <v>12.75</v>
      </c>
      <c r="BT40" s="364">
        <f>SUM(BQ40*BS40)</f>
        <v>53125.424999999996</v>
      </c>
      <c r="BU40" s="365"/>
      <c r="BW40" s="163">
        <f>SUM(BT29:BV29)</f>
        <v>2448.7</v>
      </c>
      <c r="BX40" s="164">
        <f>SUM(BV28)</f>
        <v>12.020000000000001</v>
      </c>
      <c r="BY40" s="366">
        <f>SUM(BX40*BW40)</f>
        <v>29433.374</v>
      </c>
      <c r="BZ40" s="367"/>
      <c r="CB40" s="160">
        <f>SUM(BQ40,BA40,AV40,AJ41)</f>
        <v>19687.5</v>
      </c>
      <c r="CC40" s="164">
        <f>SUM(CD40/CB40)</f>
        <v>12.243753193650793</v>
      </c>
      <c r="CD40" s="166">
        <f>SUM(BT40,BD40,AX40,AM41)</f>
        <v>241048.89099999997</v>
      </c>
    </row>
    <row r="41" spans="31:60" ht="12.75" hidden="1">
      <c r="AE41" s="363">
        <f>SUM(AD29:AF29)</f>
        <v>1516.6999999999998</v>
      </c>
      <c r="AF41" s="363"/>
      <c r="AH41" s="167">
        <f>SUM(AG29:AH29)</f>
        <v>1839.6</v>
      </c>
      <c r="AJ41" s="362">
        <f>SUM(AI29:AK29)</f>
        <v>1668.1999999999998</v>
      </c>
      <c r="AK41" s="362"/>
      <c r="AL41" s="162">
        <f>SUM(AK28)</f>
        <v>6.9</v>
      </c>
      <c r="AM41" s="364">
        <f>SUM(AJ41*AL41)</f>
        <v>11510.58</v>
      </c>
      <c r="AN41" s="364"/>
      <c r="BH41" s="163">
        <f>SUM(AV40,BA40)</f>
        <v>13852.599999999999</v>
      </c>
    </row>
    <row r="42" ht="12.75" hidden="1"/>
    <row r="43" spans="67:75" ht="12.75" hidden="1">
      <c r="BO43" s="14" t="s">
        <v>268</v>
      </c>
      <c r="BQ43" s="362">
        <f>SUM(BH40,BQ40)</f>
        <v>18019.3</v>
      </c>
      <c r="BR43" s="362"/>
      <c r="BV43" s="362">
        <f>SUM(BT29:BV29)</f>
        <v>2448.7</v>
      </c>
      <c r="BW43" s="362"/>
    </row>
    <row r="44" ht="12.75">
      <c r="A44" s="2"/>
    </row>
    <row r="45" ht="12.75">
      <c r="A45" s="2"/>
    </row>
  </sheetData>
  <mergeCells count="174">
    <mergeCell ref="AP30:AS30"/>
    <mergeCell ref="AT30:BH30"/>
    <mergeCell ref="A1:T1"/>
    <mergeCell ref="A2:T2"/>
    <mergeCell ref="A5:A8"/>
    <mergeCell ref="B5:E8"/>
    <mergeCell ref="F5:T5"/>
    <mergeCell ref="G7:G8"/>
    <mergeCell ref="H7:H8"/>
    <mergeCell ref="I7:I8"/>
    <mergeCell ref="AO5:AO8"/>
    <mergeCell ref="V5:V8"/>
    <mergeCell ref="W5:Z8"/>
    <mergeCell ref="AA5:AF5"/>
    <mergeCell ref="AG5:AH5"/>
    <mergeCell ref="AE7:AE8"/>
    <mergeCell ref="AF7:AF8"/>
    <mergeCell ref="AG7:AG8"/>
    <mergeCell ref="AH7:AH8"/>
    <mergeCell ref="AD6:AF6"/>
    <mergeCell ref="AG6:AH6"/>
    <mergeCell ref="AI6:AK6"/>
    <mergeCell ref="AD7:AD8"/>
    <mergeCell ref="F7:F8"/>
    <mergeCell ref="F6:N6"/>
    <mergeCell ref="O6:T6"/>
    <mergeCell ref="AA6:AB6"/>
    <mergeCell ref="J7:J8"/>
    <mergeCell ref="K7:K8"/>
    <mergeCell ref="AC6:AC8"/>
    <mergeCell ref="L7:L8"/>
    <mergeCell ref="M7:M8"/>
    <mergeCell ref="N7:N8"/>
    <mergeCell ref="O7:O8"/>
    <mergeCell ref="P7:P8"/>
    <mergeCell ref="Q7:Q8"/>
    <mergeCell ref="R7:R8"/>
    <mergeCell ref="S7:S8"/>
    <mergeCell ref="W9:Z9"/>
    <mergeCell ref="T7:T8"/>
    <mergeCell ref="AA7:AA8"/>
    <mergeCell ref="AB7:AB8"/>
    <mergeCell ref="W12:Z12"/>
    <mergeCell ref="B13:E13"/>
    <mergeCell ref="W13:Z13"/>
    <mergeCell ref="B10:E10"/>
    <mergeCell ref="W10:Z10"/>
    <mergeCell ref="B11:E11"/>
    <mergeCell ref="W11:Z11"/>
    <mergeCell ref="W16:Z16"/>
    <mergeCell ref="B17:E17"/>
    <mergeCell ref="W17:Z17"/>
    <mergeCell ref="B14:E14"/>
    <mergeCell ref="W14:Z14"/>
    <mergeCell ref="B15:E15"/>
    <mergeCell ref="W15:Z15"/>
    <mergeCell ref="W20:Z20"/>
    <mergeCell ref="B21:E21"/>
    <mergeCell ref="W21:Z21"/>
    <mergeCell ref="B18:E18"/>
    <mergeCell ref="W18:Z18"/>
    <mergeCell ref="B19:E19"/>
    <mergeCell ref="W19:Z19"/>
    <mergeCell ref="W24:Z24"/>
    <mergeCell ref="B25:E25"/>
    <mergeCell ref="W25:Z25"/>
    <mergeCell ref="B22:E22"/>
    <mergeCell ref="W22:Z22"/>
    <mergeCell ref="B23:E23"/>
    <mergeCell ref="W23:Z23"/>
    <mergeCell ref="W28:Z28"/>
    <mergeCell ref="B29:E29"/>
    <mergeCell ref="W29:Z29"/>
    <mergeCell ref="B26:E26"/>
    <mergeCell ref="W26:Z26"/>
    <mergeCell ref="B27:E27"/>
    <mergeCell ref="W27:Z27"/>
    <mergeCell ref="AI30:AK30"/>
    <mergeCell ref="B32:C32"/>
    <mergeCell ref="D32:E32"/>
    <mergeCell ref="F32:H32"/>
    <mergeCell ref="B30:E30"/>
    <mergeCell ref="F30:AB30"/>
    <mergeCell ref="AC30:AF30"/>
    <mergeCell ref="AG30:AH30"/>
    <mergeCell ref="D33:E33"/>
    <mergeCell ref="B34:C34"/>
    <mergeCell ref="D34:E34"/>
    <mergeCell ref="U5:U8"/>
    <mergeCell ref="B28:E28"/>
    <mergeCell ref="B24:E24"/>
    <mergeCell ref="B20:E20"/>
    <mergeCell ref="B16:E16"/>
    <mergeCell ref="B12:E12"/>
    <mergeCell ref="B9:E9"/>
    <mergeCell ref="AL6:AM6"/>
    <mergeCell ref="AI5:AM5"/>
    <mergeCell ref="AL7:AM7"/>
    <mergeCell ref="AN5:AN8"/>
    <mergeCell ref="AI7:AI8"/>
    <mergeCell ref="AJ7:AJ8"/>
    <mergeCell ref="AK7:AK8"/>
    <mergeCell ref="AP5:AS8"/>
    <mergeCell ref="AP9:AS9"/>
    <mergeCell ref="AP10:AS10"/>
    <mergeCell ref="AP11:AS11"/>
    <mergeCell ref="AP12:AS12"/>
    <mergeCell ref="AP13:AS13"/>
    <mergeCell ref="AP14:AS14"/>
    <mergeCell ref="AP15:AS15"/>
    <mergeCell ref="AP16:AS16"/>
    <mergeCell ref="AP17:AS17"/>
    <mergeCell ref="AP18:AS18"/>
    <mergeCell ref="AP19:AS19"/>
    <mergeCell ref="AP20:AS20"/>
    <mergeCell ref="AP21:AS21"/>
    <mergeCell ref="AP22:AS22"/>
    <mergeCell ref="AP23:AS23"/>
    <mergeCell ref="AP24:AS24"/>
    <mergeCell ref="AP25:AS25"/>
    <mergeCell ref="AP26:AS26"/>
    <mergeCell ref="AP27:AS27"/>
    <mergeCell ref="AP28:AS28"/>
    <mergeCell ref="AP29:AS29"/>
    <mergeCell ref="AT7:AX7"/>
    <mergeCell ref="BJ10:BM10"/>
    <mergeCell ref="BJ11:BM11"/>
    <mergeCell ref="BJ12:BM12"/>
    <mergeCell ref="BJ13:BM13"/>
    <mergeCell ref="BJ14:BM14"/>
    <mergeCell ref="BJ15:BM15"/>
    <mergeCell ref="BJ16:BM16"/>
    <mergeCell ref="AT5:BG5"/>
    <mergeCell ref="BH5:BH8"/>
    <mergeCell ref="BI5:BI8"/>
    <mergeCell ref="BJ5:BM8"/>
    <mergeCell ref="AY7:BB7"/>
    <mergeCell ref="BC7:BG7"/>
    <mergeCell ref="AT6:BG6"/>
    <mergeCell ref="BX5:BX8"/>
    <mergeCell ref="BJ29:BM29"/>
    <mergeCell ref="BN6:BS6"/>
    <mergeCell ref="BN7:BO7"/>
    <mergeCell ref="BP7:BS7"/>
    <mergeCell ref="BJ25:BM25"/>
    <mergeCell ref="BJ26:BM26"/>
    <mergeCell ref="BJ27:BM27"/>
    <mergeCell ref="BW5:BW8"/>
    <mergeCell ref="BN5:BV5"/>
    <mergeCell ref="BT6:BV6"/>
    <mergeCell ref="BT7:BV7"/>
    <mergeCell ref="BJ24:BM24"/>
    <mergeCell ref="BJ22:BM22"/>
    <mergeCell ref="BJ23:BM23"/>
    <mergeCell ref="BJ9:BM9"/>
    <mergeCell ref="BJ18:BM18"/>
    <mergeCell ref="BV43:BW43"/>
    <mergeCell ref="BJ17:BM17"/>
    <mergeCell ref="BJ19:BM19"/>
    <mergeCell ref="BA40:BB40"/>
    <mergeCell ref="BD40:BE40"/>
    <mergeCell ref="BJ20:BM20"/>
    <mergeCell ref="BJ21:BM21"/>
    <mergeCell ref="BJ28:BM28"/>
    <mergeCell ref="BJ30:BM30"/>
    <mergeCell ref="BN30:BX30"/>
    <mergeCell ref="BY40:BZ40"/>
    <mergeCell ref="AJ41:AK41"/>
    <mergeCell ref="AM41:AN41"/>
    <mergeCell ref="AX40:AY40"/>
    <mergeCell ref="BQ43:BR43"/>
    <mergeCell ref="AE41:AF41"/>
    <mergeCell ref="BQ40:BR40"/>
    <mergeCell ref="BT40:BU4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4" sqref="A4"/>
    </sheetView>
  </sheetViews>
  <sheetFormatPr defaultColWidth="9.140625" defaultRowHeight="12.75"/>
  <cols>
    <col min="1" max="1" width="28.8515625" style="185" customWidth="1"/>
    <col min="2" max="2" width="52.421875" style="185" customWidth="1"/>
    <col min="3" max="3" width="18.421875" style="185" customWidth="1"/>
    <col min="4" max="4" width="22.8515625" style="0" customWidth="1"/>
    <col min="5" max="5" width="12.28125" style="211" customWidth="1"/>
  </cols>
  <sheetData>
    <row r="1" spans="1:5" ht="12.75">
      <c r="A1" s="426" t="s">
        <v>432</v>
      </c>
      <c r="B1" s="426"/>
      <c r="C1" s="426"/>
      <c r="D1" s="426"/>
      <c r="E1" s="426"/>
    </row>
    <row r="2" spans="1:5" ht="41.25" customHeight="1">
      <c r="A2" s="172" t="s">
        <v>372</v>
      </c>
      <c r="B2" s="172" t="s">
        <v>386</v>
      </c>
      <c r="C2" s="172" t="s">
        <v>387</v>
      </c>
      <c r="D2" s="172" t="s">
        <v>388</v>
      </c>
      <c r="E2" s="206" t="s">
        <v>389</v>
      </c>
    </row>
    <row r="3" spans="1:5" ht="51">
      <c r="A3" s="186" t="s">
        <v>373</v>
      </c>
      <c r="B3" s="172"/>
      <c r="C3" s="172"/>
      <c r="D3" s="26"/>
      <c r="E3" s="210"/>
    </row>
    <row r="4" spans="1:5" ht="171.75" customHeight="1">
      <c r="A4" s="206" t="s">
        <v>374</v>
      </c>
      <c r="B4" s="207" t="s">
        <v>392</v>
      </c>
      <c r="C4" s="206" t="s">
        <v>393</v>
      </c>
      <c r="D4" s="206" t="s">
        <v>420</v>
      </c>
      <c r="E4" s="210" t="s">
        <v>423</v>
      </c>
    </row>
    <row r="5" spans="1:5" ht="104.25" customHeight="1">
      <c r="A5" s="206" t="s">
        <v>375</v>
      </c>
      <c r="B5" s="172" t="s">
        <v>391</v>
      </c>
      <c r="C5" s="206" t="s">
        <v>393</v>
      </c>
      <c r="D5" s="206" t="s">
        <v>419</v>
      </c>
      <c r="E5" s="210" t="s">
        <v>423</v>
      </c>
    </row>
    <row r="6" spans="1:5" ht="154.5" customHeight="1">
      <c r="A6" s="206" t="s">
        <v>376</v>
      </c>
      <c r="B6" s="172" t="s">
        <v>394</v>
      </c>
      <c r="C6" s="206" t="s">
        <v>395</v>
      </c>
      <c r="D6" s="206" t="s">
        <v>421</v>
      </c>
      <c r="E6" s="210" t="s">
        <v>423</v>
      </c>
    </row>
    <row r="7" spans="1:5" ht="114.75">
      <c r="A7" s="206" t="s">
        <v>377</v>
      </c>
      <c r="B7" s="172" t="s">
        <v>396</v>
      </c>
      <c r="C7" s="206" t="s">
        <v>393</v>
      </c>
      <c r="D7" s="206" t="s">
        <v>422</v>
      </c>
      <c r="E7" s="210" t="s">
        <v>423</v>
      </c>
    </row>
    <row r="8" spans="1:5" ht="63.75">
      <c r="A8" s="206" t="s">
        <v>378</v>
      </c>
      <c r="B8" s="172" t="s">
        <v>397</v>
      </c>
      <c r="C8" s="206" t="s">
        <v>398</v>
      </c>
      <c r="D8" s="26"/>
      <c r="E8" s="210" t="s">
        <v>424</v>
      </c>
    </row>
    <row r="9" spans="1:5" ht="25.5">
      <c r="A9" s="208" t="s">
        <v>379</v>
      </c>
      <c r="B9" s="172"/>
      <c r="C9" s="172"/>
      <c r="D9" s="26"/>
      <c r="E9" s="210"/>
    </row>
    <row r="10" spans="1:5" ht="25.5">
      <c r="A10" s="206" t="s">
        <v>399</v>
      </c>
      <c r="B10" s="206" t="s">
        <v>400</v>
      </c>
      <c r="C10" s="206" t="s">
        <v>401</v>
      </c>
      <c r="D10" s="172" t="s">
        <v>425</v>
      </c>
      <c r="E10" s="210" t="s">
        <v>418</v>
      </c>
    </row>
    <row r="11" spans="1:5" ht="89.25">
      <c r="A11" s="206" t="s">
        <v>380</v>
      </c>
      <c r="B11" s="209" t="s">
        <v>402</v>
      </c>
      <c r="C11" s="172" t="s">
        <v>403</v>
      </c>
      <c r="D11" s="206" t="s">
        <v>426</v>
      </c>
      <c r="E11" s="210" t="s">
        <v>418</v>
      </c>
    </row>
    <row r="12" spans="1:5" ht="25.5">
      <c r="A12" s="206" t="s">
        <v>406</v>
      </c>
      <c r="B12" s="212" t="s">
        <v>407</v>
      </c>
      <c r="C12" s="172" t="s">
        <v>408</v>
      </c>
      <c r="D12" s="172" t="s">
        <v>427</v>
      </c>
      <c r="E12" s="210" t="s">
        <v>418</v>
      </c>
    </row>
    <row r="13" spans="1:5" ht="80.25" customHeight="1">
      <c r="A13" s="206" t="s">
        <v>381</v>
      </c>
      <c r="B13" s="207" t="s">
        <v>404</v>
      </c>
      <c r="C13" s="172" t="s">
        <v>405</v>
      </c>
      <c r="D13" s="206" t="s">
        <v>428</v>
      </c>
      <c r="E13" s="210" t="s">
        <v>418</v>
      </c>
    </row>
    <row r="14" spans="1:5" ht="38.25">
      <c r="A14" s="206" t="s">
        <v>382</v>
      </c>
      <c r="B14" s="206" t="s">
        <v>409</v>
      </c>
      <c r="C14" s="206" t="s">
        <v>410</v>
      </c>
      <c r="D14" s="206" t="s">
        <v>429</v>
      </c>
      <c r="E14" s="210" t="s">
        <v>418</v>
      </c>
    </row>
    <row r="15" spans="1:5" ht="261" customHeight="1">
      <c r="A15" s="427" t="s">
        <v>383</v>
      </c>
      <c r="B15" s="214" t="s">
        <v>1</v>
      </c>
      <c r="C15" s="427" t="s">
        <v>3</v>
      </c>
      <c r="D15" s="427" t="s">
        <v>435</v>
      </c>
      <c r="E15" s="429" t="s">
        <v>2</v>
      </c>
    </row>
    <row r="16" spans="1:5" ht="101.25" customHeight="1">
      <c r="A16" s="428"/>
      <c r="B16" s="215" t="s">
        <v>0</v>
      </c>
      <c r="C16" s="428"/>
      <c r="D16" s="428"/>
      <c r="E16" s="430"/>
    </row>
    <row r="17" spans="1:5" ht="78" customHeight="1">
      <c r="A17" s="206" t="s">
        <v>384</v>
      </c>
      <c r="B17" s="172" t="s">
        <v>411</v>
      </c>
      <c r="C17" s="206" t="s">
        <v>412</v>
      </c>
      <c r="D17" s="206" t="s">
        <v>430</v>
      </c>
      <c r="E17" s="206" t="s">
        <v>434</v>
      </c>
    </row>
    <row r="18" spans="1:5" ht="89.25">
      <c r="A18" s="213" t="s">
        <v>7</v>
      </c>
      <c r="B18" s="172" t="s">
        <v>413</v>
      </c>
      <c r="C18" s="206" t="s">
        <v>414</v>
      </c>
      <c r="D18" s="206" t="s">
        <v>431</v>
      </c>
      <c r="E18" s="210" t="s">
        <v>418</v>
      </c>
    </row>
    <row r="19" spans="1:5" ht="89.25">
      <c r="A19" s="213" t="s">
        <v>385</v>
      </c>
      <c r="B19" s="206" t="s">
        <v>415</v>
      </c>
      <c r="C19" s="206" t="s">
        <v>416</v>
      </c>
      <c r="D19" s="206" t="s">
        <v>433</v>
      </c>
      <c r="E19" s="210" t="s">
        <v>417</v>
      </c>
    </row>
    <row r="21" spans="1:5" ht="15.75">
      <c r="A21" s="425" t="s">
        <v>390</v>
      </c>
      <c r="B21" s="425"/>
      <c r="C21" s="425"/>
      <c r="D21" s="425"/>
      <c r="E21" s="425"/>
    </row>
    <row r="24" spans="1:5" ht="86.25" customHeight="1">
      <c r="A24" s="424" t="s">
        <v>4</v>
      </c>
      <c r="B24" s="424"/>
      <c r="C24" s="424"/>
      <c r="D24" s="424"/>
      <c r="E24" s="424"/>
    </row>
  </sheetData>
  <mergeCells count="7">
    <mergeCell ref="A24:E24"/>
    <mergeCell ref="A21:E21"/>
    <mergeCell ref="A1:E1"/>
    <mergeCell ref="A15:A16"/>
    <mergeCell ref="D15:D16"/>
    <mergeCell ref="E15:E16"/>
    <mergeCell ref="C15:C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5"/>
  <sheetViews>
    <sheetView workbookViewId="0" topLeftCell="A19">
      <selection activeCell="Z16" sqref="Z16"/>
    </sheetView>
  </sheetViews>
  <sheetFormatPr defaultColWidth="9.140625" defaultRowHeight="12.75"/>
  <cols>
    <col min="1" max="1" width="42.140625" style="0" customWidth="1"/>
    <col min="2" max="2" width="10.421875" style="0" customWidth="1"/>
    <col min="3" max="3" width="13.7109375" style="0" customWidth="1"/>
    <col min="4" max="4" width="15.7109375" style="165" customWidth="1"/>
    <col min="5" max="5" width="9.00390625" style="0" customWidth="1"/>
    <col min="6" max="16" width="9.140625" style="0" hidden="1" customWidth="1"/>
    <col min="17" max="17" width="1.57421875" style="0" hidden="1" customWidth="1"/>
    <col min="18" max="20" width="9.140625" style="0" hidden="1" customWidth="1"/>
    <col min="21" max="21" width="13.00390625" style="0" hidden="1" customWidth="1"/>
    <col min="22" max="22" width="13.57421875" style="0" hidden="1" customWidth="1"/>
    <col min="23" max="23" width="9.140625" style="0" hidden="1" customWidth="1"/>
  </cols>
  <sheetData>
    <row r="1" spans="1:4" ht="12.75">
      <c r="A1" s="367" t="s">
        <v>269</v>
      </c>
      <c r="B1" s="367"/>
      <c r="C1" s="367"/>
      <c r="D1" s="367"/>
    </row>
    <row r="2" spans="1:4" ht="12.75">
      <c r="A2" s="367" t="s">
        <v>270</v>
      </c>
      <c r="B2" s="367"/>
      <c r="C2" s="367"/>
      <c r="D2" s="367"/>
    </row>
    <row r="3" spans="1:4" ht="12.75">
      <c r="A3" s="367" t="s">
        <v>371</v>
      </c>
      <c r="B3" s="367"/>
      <c r="C3" s="367"/>
      <c r="D3" s="367"/>
    </row>
    <row r="5" spans="1:7" ht="63.75">
      <c r="A5" s="168" t="s">
        <v>271</v>
      </c>
      <c r="B5" s="169" t="s">
        <v>272</v>
      </c>
      <c r="C5" s="169" t="s">
        <v>273</v>
      </c>
      <c r="D5" s="169" t="s">
        <v>274</v>
      </c>
      <c r="F5" s="170" t="s">
        <v>275</v>
      </c>
      <c r="G5" s="170" t="s">
        <v>276</v>
      </c>
    </row>
    <row r="6" spans="1:9" ht="12.75">
      <c r="A6" s="26" t="s">
        <v>277</v>
      </c>
      <c r="B6" s="26"/>
      <c r="C6" s="26"/>
      <c r="D6" s="171"/>
      <c r="G6" t="s">
        <v>278</v>
      </c>
      <c r="H6" t="s">
        <v>279</v>
      </c>
      <c r="I6" t="s">
        <v>280</v>
      </c>
    </row>
    <row r="7" spans="1:4" ht="12.75">
      <c r="A7" s="26"/>
      <c r="B7" s="26"/>
      <c r="C7" s="26"/>
      <c r="D7" s="171"/>
    </row>
    <row r="8" spans="1:21" ht="24.75" customHeight="1">
      <c r="A8" s="172" t="s">
        <v>281</v>
      </c>
      <c r="B8" s="171">
        <v>100</v>
      </c>
      <c r="C8" s="171">
        <v>131.1</v>
      </c>
      <c r="D8" s="173">
        <v>142.8922</v>
      </c>
      <c r="E8" s="174"/>
      <c r="F8">
        <v>0</v>
      </c>
      <c r="G8">
        <v>73005</v>
      </c>
      <c r="H8">
        <v>33716.4</v>
      </c>
      <c r="I8">
        <f>SUM(G8:H8)</f>
        <v>106721.4</v>
      </c>
      <c r="U8" t="s">
        <v>282</v>
      </c>
    </row>
    <row r="9" spans="1:4" ht="12.75" hidden="1">
      <c r="A9" s="172"/>
      <c r="C9" s="175">
        <v>132.9</v>
      </c>
      <c r="D9" s="173">
        <f>SUM(D8,D11)</f>
        <v>145.2922</v>
      </c>
    </row>
    <row r="10" spans="1:22" ht="12.75">
      <c r="A10" s="26"/>
      <c r="B10" s="171"/>
      <c r="C10" s="176"/>
      <c r="D10" s="171"/>
      <c r="G10" t="s">
        <v>283</v>
      </c>
      <c r="H10" t="s">
        <v>284</v>
      </c>
      <c r="I10" t="s">
        <v>285</v>
      </c>
      <c r="J10" t="s">
        <v>286</v>
      </c>
      <c r="K10" t="s">
        <v>287</v>
      </c>
      <c r="L10" t="s">
        <v>288</v>
      </c>
      <c r="M10" t="s">
        <v>289</v>
      </c>
      <c r="N10" s="177" t="s">
        <v>290</v>
      </c>
      <c r="O10" t="s">
        <v>291</v>
      </c>
      <c r="P10" t="s">
        <v>292</v>
      </c>
      <c r="Q10" t="s">
        <v>293</v>
      </c>
      <c r="R10" t="s">
        <v>294</v>
      </c>
      <c r="S10" t="s">
        <v>295</v>
      </c>
      <c r="T10" s="178" t="s">
        <v>132</v>
      </c>
      <c r="U10" s="179" t="s">
        <v>296</v>
      </c>
      <c r="V10" s="179" t="s">
        <v>297</v>
      </c>
    </row>
    <row r="11" spans="1:23" ht="25.5">
      <c r="A11" s="172" t="s">
        <v>298</v>
      </c>
      <c r="B11" s="171">
        <v>200</v>
      </c>
      <c r="C11" s="16">
        <v>2.4</v>
      </c>
      <c r="D11" s="171">
        <v>2.4</v>
      </c>
      <c r="F11" s="179" t="s">
        <v>132</v>
      </c>
      <c r="G11" s="179">
        <f>SUM(G13:G16)</f>
        <v>199.8</v>
      </c>
      <c r="H11" s="179">
        <f>SUM(H13:H19)</f>
        <v>323.1</v>
      </c>
      <c r="I11" s="179">
        <f>SUM(I13:I31)</f>
        <v>1324.6800000000003</v>
      </c>
      <c r="J11" s="179">
        <f>SUM(J13:J33)</f>
        <v>92.4</v>
      </c>
      <c r="K11" s="179">
        <f>SUM(K13:K49)</f>
        <v>90.7</v>
      </c>
      <c r="L11" s="179">
        <f>SUM(L13:L36)</f>
        <v>87.6</v>
      </c>
      <c r="M11" s="179">
        <f>SUM(M13:M39)</f>
        <v>155.8</v>
      </c>
      <c r="N11" s="179">
        <f>SUM(N13:N40)</f>
        <v>35.6</v>
      </c>
      <c r="O11" s="179">
        <f>SUM(O13:O41)</f>
        <v>326.7</v>
      </c>
      <c r="P11" s="179">
        <f>SUM(P13:P41)</f>
        <v>193.8</v>
      </c>
      <c r="Q11" s="179">
        <f>SUM(Q13:Q44)</f>
        <v>531.8</v>
      </c>
      <c r="R11" s="179">
        <f>SUM(R13:R47)</f>
        <v>282.7</v>
      </c>
      <c r="S11" s="179">
        <f>SUM(S13:S48)</f>
        <v>673.5</v>
      </c>
      <c r="T11" s="179">
        <f>SUM(G11:S11)</f>
        <v>4318.18</v>
      </c>
      <c r="U11">
        <f>SUM(T11-V11)</f>
        <v>2430.39</v>
      </c>
      <c r="V11" s="179">
        <f>SUM(R45,Q42,P41,O41,I31,I29,I27,I26,I25,I23,I21,I20)</f>
        <v>1887.7900000000004</v>
      </c>
      <c r="W11" s="179">
        <f>SUM(V11,U11)</f>
        <v>4318.18</v>
      </c>
    </row>
    <row r="12" spans="1:21" ht="12.75">
      <c r="A12" s="26"/>
      <c r="B12" s="171"/>
      <c r="C12" s="176"/>
      <c r="D12" s="171"/>
      <c r="F12" t="s">
        <v>299</v>
      </c>
      <c r="U12">
        <f>SUM(G11,H11,I22,I24,I28,I30,J11,K11,L11,M11,N11,Q43,Q44,R46,R47,S48)</f>
        <v>2430.3899999999994</v>
      </c>
    </row>
    <row r="13" spans="1:7" ht="38.25">
      <c r="A13" s="172" t="s">
        <v>300</v>
      </c>
      <c r="B13" s="171"/>
      <c r="C13" s="176"/>
      <c r="D13" s="171"/>
      <c r="F13" t="s">
        <v>301</v>
      </c>
      <c r="G13">
        <v>67.7</v>
      </c>
    </row>
    <row r="14" spans="1:7" ht="12.75">
      <c r="A14" s="26"/>
      <c r="B14" s="171"/>
      <c r="C14" s="176"/>
      <c r="D14" s="171"/>
      <c r="F14" t="s">
        <v>302</v>
      </c>
      <c r="G14">
        <v>62.1</v>
      </c>
    </row>
    <row r="15" spans="1:7" ht="25.5">
      <c r="A15" s="172" t="s">
        <v>303</v>
      </c>
      <c r="B15" s="171">
        <v>300</v>
      </c>
      <c r="C15" s="171">
        <f>SUM(C17:C21)</f>
        <v>5347</v>
      </c>
      <c r="D15" s="173">
        <f>SUM(D17:D21)</f>
        <v>5804.763</v>
      </c>
      <c r="F15" t="s">
        <v>304</v>
      </c>
      <c r="G15">
        <v>27.2</v>
      </c>
    </row>
    <row r="16" spans="1:7" ht="12.75">
      <c r="A16" s="26" t="s">
        <v>305</v>
      </c>
      <c r="B16" s="171"/>
      <c r="C16" s="176"/>
      <c r="D16" s="171"/>
      <c r="F16" t="s">
        <v>306</v>
      </c>
      <c r="G16">
        <v>42.8</v>
      </c>
    </row>
    <row r="17" spans="1:8" ht="38.25">
      <c r="A17" s="172" t="s">
        <v>307</v>
      </c>
      <c r="B17" s="171">
        <v>310</v>
      </c>
      <c r="C17" s="176"/>
      <c r="D17" s="171"/>
      <c r="F17" t="s">
        <v>308</v>
      </c>
      <c r="H17">
        <v>43.4</v>
      </c>
    </row>
    <row r="18" spans="1:8" ht="12.75">
      <c r="A18" s="26"/>
      <c r="B18" s="171"/>
      <c r="C18" s="176"/>
      <c r="D18" s="171"/>
      <c r="F18" t="s">
        <v>309</v>
      </c>
      <c r="H18">
        <v>132.1</v>
      </c>
    </row>
    <row r="19" spans="1:8" ht="12.75">
      <c r="A19" s="180" t="s">
        <v>310</v>
      </c>
      <c r="B19" s="171">
        <v>320</v>
      </c>
      <c r="C19" s="176"/>
      <c r="D19" s="171"/>
      <c r="F19" t="s">
        <v>311</v>
      </c>
      <c r="H19">
        <v>147.6</v>
      </c>
    </row>
    <row r="20" spans="1:9" ht="12.75">
      <c r="A20" s="84" t="s">
        <v>312</v>
      </c>
      <c r="B20" s="171">
        <v>330</v>
      </c>
      <c r="C20" s="176"/>
      <c r="D20" s="171"/>
      <c r="F20" t="s">
        <v>313</v>
      </c>
      <c r="I20" s="181">
        <v>62.9</v>
      </c>
    </row>
    <row r="21" spans="1:9" ht="25.5">
      <c r="A21" s="180" t="s">
        <v>314</v>
      </c>
      <c r="B21" s="171">
        <v>340</v>
      </c>
      <c r="C21" s="171">
        <v>5347</v>
      </c>
      <c r="D21" s="173">
        <v>5804.763</v>
      </c>
      <c r="F21" t="s">
        <v>315</v>
      </c>
      <c r="I21" s="181">
        <v>266.3</v>
      </c>
    </row>
    <row r="22" spans="1:9" ht="12.75">
      <c r="A22" s="26"/>
      <c r="B22" s="171"/>
      <c r="C22" s="176"/>
      <c r="D22" s="171"/>
      <c r="F22" t="s">
        <v>316</v>
      </c>
      <c r="I22" s="33">
        <v>106.29</v>
      </c>
    </row>
    <row r="23" spans="1:9" ht="25.5">
      <c r="A23" s="180" t="s">
        <v>317</v>
      </c>
      <c r="B23" s="171">
        <v>400</v>
      </c>
      <c r="C23" s="171">
        <f>SUM(C25:C28)</f>
        <v>3099</v>
      </c>
      <c r="D23" s="173">
        <f>SUM(D25:D28)</f>
        <v>3718.989</v>
      </c>
      <c r="F23" t="s">
        <v>318</v>
      </c>
      <c r="I23" s="181">
        <v>49.2</v>
      </c>
    </row>
    <row r="24" spans="1:9" ht="12.75">
      <c r="A24" s="26" t="s">
        <v>305</v>
      </c>
      <c r="B24" s="171"/>
      <c r="C24" s="171"/>
      <c r="D24" s="171"/>
      <c r="F24" t="s">
        <v>319</v>
      </c>
      <c r="I24" s="33">
        <v>134.3</v>
      </c>
    </row>
    <row r="25" spans="1:9" ht="38.25">
      <c r="A25" s="180" t="s">
        <v>320</v>
      </c>
      <c r="B25" s="171">
        <v>410</v>
      </c>
      <c r="C25" s="171"/>
      <c r="D25" s="171"/>
      <c r="F25" t="s">
        <v>321</v>
      </c>
      <c r="I25" s="181">
        <v>291.7</v>
      </c>
    </row>
    <row r="26" spans="1:9" ht="12.75">
      <c r="A26" s="180" t="s">
        <v>310</v>
      </c>
      <c r="B26" s="171">
        <v>420</v>
      </c>
      <c r="C26" s="171"/>
      <c r="D26" s="171"/>
      <c r="F26" t="s">
        <v>322</v>
      </c>
      <c r="I26" s="181">
        <v>122.39</v>
      </c>
    </row>
    <row r="27" spans="1:9" ht="12.75">
      <c r="A27" s="84" t="s">
        <v>312</v>
      </c>
      <c r="B27" s="171">
        <v>430</v>
      </c>
      <c r="C27" s="171"/>
      <c r="D27" s="171"/>
      <c r="F27" t="s">
        <v>323</v>
      </c>
      <c r="I27" s="181">
        <v>15</v>
      </c>
    </row>
    <row r="28" spans="1:9" ht="38.25">
      <c r="A28" s="180" t="s">
        <v>324</v>
      </c>
      <c r="B28" s="171">
        <v>440</v>
      </c>
      <c r="C28" s="171">
        <v>3099</v>
      </c>
      <c r="D28" s="173">
        <v>3718.989</v>
      </c>
      <c r="F28" t="s">
        <v>325</v>
      </c>
      <c r="I28" s="33">
        <v>47.4</v>
      </c>
    </row>
    <row r="29" spans="1:9" ht="38.25">
      <c r="A29" s="180" t="s">
        <v>326</v>
      </c>
      <c r="B29" s="16">
        <v>500</v>
      </c>
      <c r="C29" s="171">
        <f>SUM(C31:C36)</f>
        <v>4053</v>
      </c>
      <c r="D29" s="173">
        <v>4965.24</v>
      </c>
      <c r="F29" t="s">
        <v>327</v>
      </c>
      <c r="I29" s="181">
        <v>72.4</v>
      </c>
    </row>
    <row r="30" spans="1:9" ht="12.75">
      <c r="A30" s="26" t="s">
        <v>305</v>
      </c>
      <c r="B30" s="16"/>
      <c r="C30" s="176"/>
      <c r="D30" s="171"/>
      <c r="F30" t="s">
        <v>328</v>
      </c>
      <c r="I30" s="33">
        <v>126.8</v>
      </c>
    </row>
    <row r="31" spans="1:9" ht="25.5">
      <c r="A31" s="180" t="s">
        <v>329</v>
      </c>
      <c r="B31" s="16">
        <v>510</v>
      </c>
      <c r="C31" s="176"/>
      <c r="D31" s="171"/>
      <c r="F31" t="s">
        <v>330</v>
      </c>
      <c r="I31" s="181">
        <v>30</v>
      </c>
    </row>
    <row r="32" spans="1:10" ht="12.75">
      <c r="A32" s="180" t="s">
        <v>310</v>
      </c>
      <c r="B32" s="16">
        <v>520</v>
      </c>
      <c r="C32" s="176"/>
      <c r="D32" s="171"/>
      <c r="F32" t="s">
        <v>331</v>
      </c>
      <c r="J32">
        <v>61.8</v>
      </c>
    </row>
    <row r="33" spans="1:10" ht="12.75">
      <c r="A33" s="84" t="s">
        <v>312</v>
      </c>
      <c r="B33" s="16">
        <v>530</v>
      </c>
      <c r="C33" s="176"/>
      <c r="D33" s="171"/>
      <c r="F33" t="s">
        <v>332</v>
      </c>
      <c r="J33">
        <v>30.6</v>
      </c>
    </row>
    <row r="34" spans="1:11" ht="12.75">
      <c r="A34" s="84" t="s">
        <v>333</v>
      </c>
      <c r="B34" s="16">
        <v>540</v>
      </c>
      <c r="C34" s="171">
        <v>0</v>
      </c>
      <c r="D34" s="171"/>
      <c r="F34" t="s">
        <v>334</v>
      </c>
      <c r="K34">
        <v>46</v>
      </c>
    </row>
    <row r="35" spans="1:12" ht="12.75">
      <c r="A35" s="84" t="s">
        <v>335</v>
      </c>
      <c r="B35" s="16">
        <v>550</v>
      </c>
      <c r="C35" s="171">
        <v>3621</v>
      </c>
      <c r="D35" s="173">
        <v>4010.512</v>
      </c>
      <c r="F35" t="s">
        <v>336</v>
      </c>
      <c r="L35">
        <v>43.8</v>
      </c>
    </row>
    <row r="36" spans="1:12" ht="38.25">
      <c r="A36" s="180" t="s">
        <v>337</v>
      </c>
      <c r="B36" s="16">
        <v>560</v>
      </c>
      <c r="C36" s="171">
        <v>432</v>
      </c>
      <c r="D36" s="173">
        <f>SUM(D29-D35)</f>
        <v>954.7279999999996</v>
      </c>
      <c r="F36" t="s">
        <v>338</v>
      </c>
      <c r="L36">
        <v>43.8</v>
      </c>
    </row>
    <row r="37" spans="1:13" ht="12.75">
      <c r="A37" s="26" t="s">
        <v>339</v>
      </c>
      <c r="B37" s="171">
        <v>600</v>
      </c>
      <c r="C37" s="171">
        <v>0</v>
      </c>
      <c r="D37" s="171">
        <v>0</v>
      </c>
      <c r="F37" t="s">
        <v>340</v>
      </c>
      <c r="M37">
        <v>38.7</v>
      </c>
    </row>
    <row r="38" spans="1:13" ht="12.75">
      <c r="A38" s="26" t="s">
        <v>341</v>
      </c>
      <c r="B38" s="171">
        <v>700</v>
      </c>
      <c r="C38" s="171">
        <f>SUM(C40:C42)</f>
        <v>77</v>
      </c>
      <c r="D38" s="171">
        <v>0</v>
      </c>
      <c r="F38" t="s">
        <v>342</v>
      </c>
      <c r="M38">
        <v>78.4</v>
      </c>
    </row>
    <row r="39" spans="1:13" ht="12.75">
      <c r="A39" s="26" t="s">
        <v>305</v>
      </c>
      <c r="B39" s="171"/>
      <c r="C39" s="176"/>
      <c r="D39" s="171"/>
      <c r="F39" t="s">
        <v>343</v>
      </c>
      <c r="M39">
        <v>38.7</v>
      </c>
    </row>
    <row r="40" spans="1:14" ht="25.5">
      <c r="A40" s="172" t="s">
        <v>344</v>
      </c>
      <c r="B40" s="171">
        <v>710</v>
      </c>
      <c r="C40" s="171">
        <v>77</v>
      </c>
      <c r="D40" s="171">
        <v>0</v>
      </c>
      <c r="F40" t="s">
        <v>345</v>
      </c>
      <c r="N40">
        <v>35.6</v>
      </c>
    </row>
    <row r="41" spans="1:16" ht="12.75">
      <c r="A41" s="26" t="s">
        <v>346</v>
      </c>
      <c r="B41" s="171">
        <v>720</v>
      </c>
      <c r="C41" s="176"/>
      <c r="D41" s="171"/>
      <c r="F41" t="s">
        <v>347</v>
      </c>
      <c r="O41" s="181">
        <v>326.7</v>
      </c>
      <c r="P41" s="181">
        <v>193.8</v>
      </c>
    </row>
    <row r="42" spans="1:17" ht="12.75">
      <c r="A42" s="26" t="s">
        <v>348</v>
      </c>
      <c r="B42" s="171">
        <v>730</v>
      </c>
      <c r="C42" s="176"/>
      <c r="D42" s="171"/>
      <c r="F42" t="s">
        <v>349</v>
      </c>
      <c r="Q42" s="181">
        <v>400.8</v>
      </c>
    </row>
    <row r="43" spans="1:17" ht="12.75">
      <c r="A43" s="26"/>
      <c r="B43" s="171"/>
      <c r="C43" s="176"/>
      <c r="D43" s="171"/>
      <c r="F43" t="s">
        <v>350</v>
      </c>
      <c r="Q43">
        <v>86.1</v>
      </c>
    </row>
    <row r="44" spans="1:17" ht="12.75">
      <c r="A44" s="26" t="s">
        <v>351</v>
      </c>
      <c r="B44" s="171">
        <v>800</v>
      </c>
      <c r="C44" s="171">
        <v>2583</v>
      </c>
      <c r="D44" s="173">
        <v>3050.851</v>
      </c>
      <c r="F44" t="s">
        <v>352</v>
      </c>
      <c r="Q44">
        <v>44.9</v>
      </c>
    </row>
    <row r="45" spans="1:18" ht="12.75">
      <c r="A45" s="26"/>
      <c r="B45" s="171"/>
      <c r="C45" s="171"/>
      <c r="D45" s="171"/>
      <c r="F45" t="s">
        <v>353</v>
      </c>
      <c r="R45" s="181">
        <v>56.6</v>
      </c>
    </row>
    <row r="46" spans="1:18" ht="12.75">
      <c r="A46" s="26" t="s">
        <v>354</v>
      </c>
      <c r="B46" s="171">
        <v>900</v>
      </c>
      <c r="C46" s="171">
        <f>SUM(C48)</f>
        <v>15159</v>
      </c>
      <c r="D46" s="173">
        <f>SUM(D48)</f>
        <v>17539.843</v>
      </c>
      <c r="F46" t="s">
        <v>355</v>
      </c>
      <c r="R46">
        <v>24.6</v>
      </c>
    </row>
    <row r="47" spans="1:18" ht="12.75">
      <c r="A47" s="26"/>
      <c r="B47" s="171"/>
      <c r="C47" s="176"/>
      <c r="D47" s="171"/>
      <c r="F47" t="s">
        <v>356</v>
      </c>
      <c r="R47">
        <v>201.5</v>
      </c>
    </row>
    <row r="48" spans="1:19" ht="12.75">
      <c r="A48" s="26" t="s">
        <v>357</v>
      </c>
      <c r="B48" s="171">
        <v>1000</v>
      </c>
      <c r="C48" s="171">
        <f>SUM(C15,C23,C29,C37,C38,C44)</f>
        <v>15159</v>
      </c>
      <c r="D48" s="173">
        <f>SUM(D15,D23,D29,D37,D38,D44)</f>
        <v>17539.843</v>
      </c>
      <c r="F48" t="s">
        <v>358</v>
      </c>
      <c r="S48">
        <v>673.5</v>
      </c>
    </row>
    <row r="49" spans="1:11" ht="12.75">
      <c r="A49" s="26" t="s">
        <v>359</v>
      </c>
      <c r="B49" s="171">
        <v>1100</v>
      </c>
      <c r="C49" s="171">
        <v>0</v>
      </c>
      <c r="D49" s="171"/>
      <c r="F49" t="s">
        <v>360</v>
      </c>
      <c r="K49">
        <v>44.7</v>
      </c>
    </row>
    <row r="50" spans="1:7" ht="25.5">
      <c r="A50" s="172" t="s">
        <v>361</v>
      </c>
      <c r="B50" s="171">
        <v>1200</v>
      </c>
      <c r="C50" s="171">
        <f>SUM(C49,C48)</f>
        <v>15159</v>
      </c>
      <c r="D50" s="173">
        <f>SUM(D48)</f>
        <v>17539.843</v>
      </c>
      <c r="F50">
        <v>5627.686</v>
      </c>
      <c r="G50" s="174" t="e">
        <f>SUM(F50-#REF!)</f>
        <v>#REF!</v>
      </c>
    </row>
    <row r="51" spans="1:4" ht="12.75">
      <c r="A51" s="26"/>
      <c r="B51" s="171"/>
      <c r="C51" s="176"/>
      <c r="D51" s="171"/>
    </row>
    <row r="52" spans="1:4" ht="25.5">
      <c r="A52" s="172" t="s">
        <v>362</v>
      </c>
      <c r="B52" s="171">
        <v>1300</v>
      </c>
      <c r="C52" s="182">
        <f>SUM(C50/C9)/9</f>
        <v>12.673689490845247</v>
      </c>
      <c r="D52" s="182">
        <f>SUM(D50/D9)/9</f>
        <v>13.413462281144097</v>
      </c>
    </row>
    <row r="53" spans="1:4" ht="12.75">
      <c r="A53" s="26"/>
      <c r="B53" s="171"/>
      <c r="C53" s="176"/>
      <c r="D53" s="171"/>
    </row>
    <row r="54" spans="1:4" ht="25.5">
      <c r="A54" s="172" t="s">
        <v>363</v>
      </c>
      <c r="B54" s="171">
        <v>1400</v>
      </c>
      <c r="C54" s="182">
        <f>SUM(C52)</f>
        <v>12.673689490845247</v>
      </c>
      <c r="D54" s="182">
        <f>SUM(D52)</f>
        <v>13.413462281144097</v>
      </c>
    </row>
    <row r="55" spans="1:4" ht="12.75">
      <c r="A55" s="26"/>
      <c r="B55" s="171"/>
      <c r="C55" s="176"/>
      <c r="D55" s="171"/>
    </row>
    <row r="56" spans="1:4" ht="12.75">
      <c r="A56" s="26" t="s">
        <v>364</v>
      </c>
      <c r="B56" s="171">
        <v>1500</v>
      </c>
      <c r="C56" s="171">
        <f>SUM(C50)</f>
        <v>15159</v>
      </c>
      <c r="D56" s="173">
        <f>SUM(D50)</f>
        <v>17539.843</v>
      </c>
    </row>
    <row r="57" spans="1:7" ht="12.75">
      <c r="A57" s="26" t="s">
        <v>365</v>
      </c>
      <c r="B57" s="171">
        <v>1510</v>
      </c>
      <c r="C57" s="171">
        <f>SUM(C56)</f>
        <v>15159</v>
      </c>
      <c r="D57" s="173">
        <f>SUM(D56)</f>
        <v>17539.843</v>
      </c>
      <c r="G57">
        <f>SUM(C56/C9)/9</f>
        <v>12.673689490845247</v>
      </c>
    </row>
    <row r="58" spans="1:7" ht="12.75">
      <c r="A58" s="26"/>
      <c r="B58" s="171"/>
      <c r="C58" s="176"/>
      <c r="D58" s="176"/>
      <c r="G58">
        <f>SUM(C59*C9)*9</f>
        <v>15159</v>
      </c>
    </row>
    <row r="59" spans="1:4" ht="12.75">
      <c r="A59" s="26" t="s">
        <v>366</v>
      </c>
      <c r="B59" s="171">
        <v>1600</v>
      </c>
      <c r="C59" s="182">
        <f>SUM(C52)</f>
        <v>12.673689490845247</v>
      </c>
      <c r="D59" s="182">
        <f>SUM(D54)</f>
        <v>13.413462281144097</v>
      </c>
    </row>
    <row r="60" spans="1:4" ht="12.75">
      <c r="A60" s="26" t="s">
        <v>367</v>
      </c>
      <c r="B60" s="171">
        <v>1700</v>
      </c>
      <c r="C60" s="182">
        <f>SUM(C59)</f>
        <v>12.673689490845247</v>
      </c>
      <c r="D60" s="182">
        <f>SUM(D59)</f>
        <v>13.413462281144097</v>
      </c>
    </row>
    <row r="63" spans="1:2" ht="12.75">
      <c r="A63" t="s">
        <v>368</v>
      </c>
      <c r="B63" t="s">
        <v>254</v>
      </c>
    </row>
    <row r="65" spans="1:2" ht="12.75">
      <c r="A65" t="s">
        <v>369</v>
      </c>
      <c r="B65" t="s">
        <v>370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2013-04-05T15:12:13Z</cp:lastPrinted>
  <dcterms:created xsi:type="dcterms:W3CDTF">1996-10-08T23:32:33Z</dcterms:created>
  <dcterms:modified xsi:type="dcterms:W3CDTF">2013-08-21T12:35:03Z</dcterms:modified>
  <cp:category/>
  <cp:version/>
  <cp:contentType/>
  <cp:contentStatus/>
</cp:coreProperties>
</file>