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на 01.07.2016" sheetId="1" r:id="rId1"/>
    <sheet name="01.07.2015" sheetId="2" r:id="rId2"/>
  </sheets>
  <definedNames/>
  <calcPr fullCalcOnLoad="1"/>
</workbook>
</file>

<file path=xl/sharedStrings.xml><?xml version="1.0" encoding="utf-8"?>
<sst xmlns="http://schemas.openxmlformats.org/spreadsheetml/2006/main" count="531" uniqueCount="115">
  <si>
    <t>№ п/п</t>
  </si>
  <si>
    <t>Наименование статей расходов</t>
  </si>
  <si>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</si>
  <si>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</si>
  <si>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</si>
  <si>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</si>
  <si>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</si>
  <si>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</si>
  <si>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</si>
  <si>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</si>
  <si>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</si>
  <si>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 xml:space="preserve">           Экономист:</t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</si>
  <si>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</si>
  <si>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</si>
  <si>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</si>
  <si>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</si>
  <si>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</si>
  <si>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</si>
  <si>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</si>
  <si>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</si>
  <si>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</si>
  <si>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</si>
  <si>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</si>
  <si>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>С.В.Фролов</t>
  </si>
  <si>
    <t xml:space="preserve">Текущий ремонт </t>
  </si>
  <si>
    <t>Плата за управление,  включая услуги РКЦ</t>
  </si>
  <si>
    <t xml:space="preserve">           Директор:</t>
  </si>
  <si>
    <t>проверка наличия тяги вентканалов и дымоходов</t>
  </si>
  <si>
    <t>Л.А.Праздникова</t>
  </si>
  <si>
    <t>Великосельское сельское поселение</t>
  </si>
  <si>
    <t>за 1 кв. м в месяц</t>
  </si>
  <si>
    <t xml:space="preserve">ул.1-я Красная, д.23 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</si>
  <si>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</si>
  <si>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</si>
  <si>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</si>
  <si>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</si>
  <si>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</si>
  <si>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с.Великое</t>
  </si>
  <si>
    <t>Урицкого, д.26</t>
  </si>
  <si>
    <t>Урицкого, д.30а</t>
  </si>
  <si>
    <t>д.Поляна</t>
  </si>
  <si>
    <t>Клубная, д.1</t>
  </si>
  <si>
    <t>Клубная, д.2</t>
  </si>
  <si>
    <t>Клубная, д.3</t>
  </si>
  <si>
    <t>Клубная, д.4</t>
  </si>
  <si>
    <t>Клубная, д.5</t>
  </si>
  <si>
    <t>Клубная, д.6</t>
  </si>
  <si>
    <t>п.Новый</t>
  </si>
  <si>
    <t>д.1</t>
  </si>
  <si>
    <t>д.2</t>
  </si>
  <si>
    <t>Сосновый бор, д.1</t>
  </si>
  <si>
    <t>Советская, д.15</t>
  </si>
  <si>
    <t>с Плещеево</t>
  </si>
  <si>
    <t>Центральная,  д.2</t>
  </si>
  <si>
    <t>Центральная,  д.4</t>
  </si>
  <si>
    <t>Центральная,  д.6</t>
  </si>
  <si>
    <t>с. Стогинское</t>
  </si>
  <si>
    <t>Центральная, д.1</t>
  </si>
  <si>
    <t>Центральная, д.3</t>
  </si>
  <si>
    <t>ОКУ - 3</t>
  </si>
  <si>
    <t>д.3</t>
  </si>
  <si>
    <t>Дата ввода тарифа</t>
  </si>
  <si>
    <t>В С Е Г  О за 1 кв. м в месяц:</t>
  </si>
  <si>
    <t>Площадь кв. м</t>
  </si>
  <si>
    <t>Митинское с/п</t>
  </si>
  <si>
    <t>Шопшинское с/п</t>
  </si>
  <si>
    <t>Итого</t>
  </si>
  <si>
    <t>Заячье-Холмское сельское поселение</t>
  </si>
  <si>
    <t>с.Заячий Холм</t>
  </si>
  <si>
    <t>Центральная, д.31</t>
  </si>
  <si>
    <t>Центральная, д.29</t>
  </si>
  <si>
    <t>с.Шопша</t>
  </si>
  <si>
    <t>Молодежная</t>
  </si>
  <si>
    <t>д.10</t>
  </si>
  <si>
    <t>д.11</t>
  </si>
  <si>
    <t>д.12</t>
  </si>
  <si>
    <t>д.13</t>
  </si>
  <si>
    <t>д.14</t>
  </si>
  <si>
    <t>д.15</t>
  </si>
  <si>
    <t>д.15а</t>
  </si>
  <si>
    <t>Старосельская</t>
  </si>
  <si>
    <t>д.4</t>
  </si>
  <si>
    <t>д.74</t>
  </si>
  <si>
    <t>Строителей</t>
  </si>
  <si>
    <t>д.5</t>
  </si>
  <si>
    <t>д.6</t>
  </si>
  <si>
    <t>д.7</t>
  </si>
  <si>
    <t>д.8</t>
  </si>
  <si>
    <t>д.9</t>
  </si>
  <si>
    <t>с Ильинское-Урусово</t>
  </si>
  <si>
    <t>Мира</t>
  </si>
  <si>
    <t>Центральная</t>
  </si>
  <si>
    <t>д.Шалаево</t>
  </si>
  <si>
    <t>Всего по сельским поселениям</t>
  </si>
  <si>
    <t>в том числе</t>
  </si>
  <si>
    <t>Великосельское с/п</t>
  </si>
  <si>
    <t>Заячье-Холмское с/п</t>
  </si>
  <si>
    <t xml:space="preserve">Сводная ведомость </t>
  </si>
  <si>
    <t>01.07.2014 года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</si>
  <si>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</si>
  <si>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</si>
  <si>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Вывоз твёрдых бытовых отходов</t>
  </si>
  <si>
    <t>тарифов по содержанию и ремонту общего имущества многоквартирных домов в разрезе сельских поселений с 01.07.2015 года</t>
  </si>
  <si>
    <t>01.07.2015 года</t>
  </si>
  <si>
    <t xml:space="preserve"> с 01.07.2015</t>
  </si>
  <si>
    <t>Плановые доходы - всего, руб.</t>
  </si>
  <si>
    <t xml:space="preserve">в месяц </t>
  </si>
  <si>
    <t>в год</t>
  </si>
  <si>
    <t>Плата за управление</t>
  </si>
  <si>
    <t>01.07.2016 года</t>
  </si>
  <si>
    <t>Гражданская 12б</t>
  </si>
  <si>
    <t xml:space="preserve"> с 01.07.2016</t>
  </si>
  <si>
    <t>Содержание конструктивных элементов зданий</t>
  </si>
  <si>
    <t>тарифов по содержанию и ремонту общего имущества многоквартирных домов в разрезе сельских поселений с 01.07.2016 года</t>
  </si>
  <si>
    <t>+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</si>
</sst>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-* #,##0.0_р_._-;\-* #,##0.0_р_._-;_-* &quot;-&quot;?_р_._-;_-@_-"/>
    <numFmt numFmtId="188" formatCode="_-* #,##0_р_._-;\-* #,##0_р_._-;_-* &quot;-&quot;?_р_._-;_-@_-"/>
    <numFmt numFmtId="189" formatCode="_-* #,##0.00_р_._-;\-* #,##0.00_р_._-;_-* &quot;-&quot;?_р_._-;_-@_-"/>
    <numFmt numFmtId="190" formatCode="_-* #,##0.000_р_._-;\-* #,##0.000_р_._-;_-* &quot;-&quot;?_р_._-;_-@_-"/>
    <numFmt numFmtId="191" formatCode="[$-FC19]d\ mmmm\ yyyy\ &quot;г.&quot;"/>
  </numFmts>
  <fonts count="53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13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171" fontId="12" fillId="0" borderId="10" xfId="58" applyFont="1" applyFill="1" applyBorder="1" applyAlignment="1">
      <alignment horizontal="center"/>
    </xf>
    <xf numFmtId="0" fontId="9" fillId="0" borderId="0" xfId="0" applyFont="1" applyFill="1" applyAlignment="1">
      <alignment/>
    </xf>
    <xf numFmtId="18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187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184" fontId="14" fillId="0" borderId="10" xfId="58" applyNumberFormat="1" applyFont="1" applyFill="1" applyBorder="1" applyAlignment="1">
      <alignment/>
    </xf>
    <xf numFmtId="183" fontId="14" fillId="0" borderId="10" xfId="58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183" fontId="14" fillId="0" borderId="13" xfId="0" applyNumberFormat="1" applyFont="1" applyFill="1" applyBorder="1" applyAlignment="1">
      <alignment horizontal="center" wrapText="1"/>
    </xf>
    <xf numFmtId="184" fontId="16" fillId="0" borderId="0" xfId="58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190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84" fontId="0" fillId="0" borderId="0" xfId="58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183" fontId="14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84" fontId="1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2" fontId="9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/>
    </xf>
    <xf numFmtId="187" fontId="9" fillId="0" borderId="0" xfId="0" applyNumberFormat="1" applyFont="1" applyFill="1" applyAlignment="1">
      <alignment horizontal="center"/>
    </xf>
    <xf numFmtId="183" fontId="14" fillId="0" borderId="10" xfId="58" applyNumberFormat="1" applyFont="1" applyFill="1" applyBorder="1" applyAlignment="1">
      <alignment/>
    </xf>
    <xf numFmtId="181" fontId="14" fillId="0" borderId="10" xfId="0" applyNumberFormat="1" applyFont="1" applyFill="1" applyBorder="1" applyAlignment="1">
      <alignment/>
    </xf>
    <xf numFmtId="171" fontId="14" fillId="0" borderId="10" xfId="58" applyNumberFormat="1" applyFont="1" applyFill="1" applyBorder="1" applyAlignment="1">
      <alignment horizontal="center"/>
    </xf>
    <xf numFmtId="171" fontId="16" fillId="0" borderId="0" xfId="58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171" fontId="12" fillId="0" borderId="10" xfId="58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16" fillId="0" borderId="10" xfId="58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183" fontId="1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43" fontId="9" fillId="0" borderId="0" xfId="0" applyNumberFormat="1" applyFont="1" applyFill="1" applyAlignment="1">
      <alignment horizontal="center"/>
    </xf>
    <xf numFmtId="189" fontId="9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/>
    </xf>
    <xf numFmtId="183" fontId="14" fillId="0" borderId="12" xfId="58" applyNumberFormat="1" applyFont="1" applyFill="1" applyBorder="1" applyAlignment="1">
      <alignment/>
    </xf>
    <xf numFmtId="181" fontId="16" fillId="0" borderId="10" xfId="0" applyNumberFormat="1" applyFont="1" applyFill="1" applyBorder="1" applyAlignment="1">
      <alignment/>
    </xf>
    <xf numFmtId="184" fontId="0" fillId="0" borderId="0" xfId="58" applyNumberFormat="1" applyFont="1" applyFill="1" applyAlignment="1">
      <alignment/>
    </xf>
    <xf numFmtId="171" fontId="9" fillId="0" borderId="0" xfId="0" applyNumberFormat="1" applyFont="1" applyFill="1" applyAlignment="1">
      <alignment/>
    </xf>
    <xf numFmtId="189" fontId="0" fillId="0" borderId="0" xfId="0" applyNumberFormat="1" applyFill="1" applyAlignment="1">
      <alignment/>
    </xf>
    <xf numFmtId="2" fontId="12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1" fontId="12" fillId="0" borderId="10" xfId="58" applyFont="1" applyFill="1" applyBorder="1" applyAlignment="1">
      <alignment horizontal="center" vertical="center"/>
    </xf>
    <xf numFmtId="183" fontId="14" fillId="0" borderId="10" xfId="58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71" fontId="12" fillId="0" borderId="10" xfId="58" applyFont="1" applyFill="1" applyBorder="1" applyAlignment="1">
      <alignment horizontal="center" vertical="center" wrapText="1"/>
    </xf>
    <xf numFmtId="171" fontId="12" fillId="0" borderId="10" xfId="5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3" fontId="14" fillId="0" borderId="14" xfId="0" applyNumberFormat="1" applyFont="1" applyFill="1" applyBorder="1" applyAlignment="1">
      <alignment horizontal="center" vertical="center" wrapText="1"/>
    </xf>
    <xf numFmtId="183" fontId="14" fillId="0" borderId="10" xfId="58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1" fontId="12" fillId="0" borderId="10" xfId="58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3" fontId="14" fillId="0" borderId="13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center" vertical="center"/>
    </xf>
    <xf numFmtId="171" fontId="14" fillId="0" borderId="10" xfId="58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83" fontId="9" fillId="0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16" xfId="0" applyFill="1" applyBorder="1" applyAlignment="1">
      <alignment horizontal="right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1" xfId="0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0" fontId="11" fillId="0" borderId="12" xfId="42" applyFont="1" applyFill="1" applyBorder="1" applyAlignment="1">
      <alignment horizontal="center" vertical="center"/>
    </xf>
    <xf numFmtId="170" fontId="11" fillId="0" borderId="14" xfId="42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textRotation="90"/>
    </xf>
    <xf numFmtId="170" fontId="11" fillId="0" borderId="13" xfId="42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PageLayoutView="0" workbookViewId="0" topLeftCell="BR7">
      <selection activeCell="E30" sqref="E30:V30"/>
    </sheetView>
  </sheetViews>
  <sheetFormatPr defaultColWidth="9.140625" defaultRowHeight="12.75"/>
  <cols>
    <col min="1" max="1" width="4.140625" style="8" customWidth="1"/>
    <col min="2" max="3" width="9.140625" style="8" customWidth="1"/>
    <col min="4" max="4" width="4.421875" style="8" customWidth="1"/>
    <col min="5" max="5" width="7.421875" style="61" customWidth="1"/>
    <col min="6" max="6" width="6.28125" style="8" customWidth="1"/>
    <col min="7" max="7" width="6.00390625" style="8" customWidth="1"/>
    <col min="8" max="8" width="5.7109375" style="8" customWidth="1"/>
    <col min="9" max="9" width="6.28125" style="8" customWidth="1"/>
    <col min="10" max="10" width="6.7109375" style="8" customWidth="1"/>
    <col min="11" max="11" width="7.00390625" style="8" customWidth="1"/>
    <col min="12" max="12" width="7.140625" style="8" customWidth="1"/>
    <col min="13" max="13" width="6.421875" style="8" customWidth="1"/>
    <col min="14" max="14" width="6.57421875" style="8" customWidth="1"/>
    <col min="15" max="15" width="6.28125" style="55" customWidth="1"/>
    <col min="16" max="16" width="7.00390625" style="8" customWidth="1"/>
    <col min="17" max="17" width="6.8515625" style="8" customWidth="1"/>
    <col min="18" max="18" width="7.00390625" style="8" customWidth="1"/>
    <col min="19" max="19" width="7.28125" style="8" customWidth="1"/>
    <col min="20" max="20" width="6.421875" style="8" customWidth="1"/>
    <col min="21" max="21" width="6.7109375" style="8" customWidth="1"/>
    <col min="22" max="22" width="7.7109375" style="8" customWidth="1"/>
    <col min="23" max="24" width="9.140625" style="8" customWidth="1"/>
    <col min="25" max="25" width="5.57421875" style="8" customWidth="1"/>
    <col min="26" max="26" width="7.421875" style="61" customWidth="1"/>
    <col min="27" max="27" width="7.421875" style="8" customWidth="1"/>
    <col min="28" max="28" width="6.8515625" style="8" customWidth="1"/>
    <col min="29" max="29" width="7.8515625" style="8" customWidth="1"/>
    <col min="30" max="30" width="8.00390625" style="55" customWidth="1"/>
    <col min="31" max="31" width="7.7109375" style="8" customWidth="1"/>
    <col min="32" max="32" width="7.00390625" style="8" customWidth="1"/>
    <col min="33" max="33" width="8.421875" style="8" customWidth="1"/>
    <col min="34" max="34" width="9.28125" style="55" customWidth="1"/>
    <col min="35" max="36" width="9.8515625" style="8" customWidth="1"/>
    <col min="37" max="37" width="10.140625" style="55" customWidth="1"/>
    <col min="38" max="38" width="9.140625" style="8" customWidth="1"/>
    <col min="39" max="39" width="11.00390625" style="8" customWidth="1"/>
    <col min="40" max="40" width="5.00390625" style="8" customWidth="1"/>
    <col min="41" max="42" width="9.140625" style="8" customWidth="1"/>
    <col min="43" max="43" width="4.140625" style="8" customWidth="1"/>
    <col min="44" max="44" width="7.7109375" style="8" customWidth="1"/>
    <col min="45" max="45" width="6.7109375" style="2" customWidth="1"/>
    <col min="46" max="46" width="6.8515625" style="2" customWidth="1"/>
    <col min="47" max="47" width="6.421875" style="2" customWidth="1"/>
    <col min="48" max="48" width="8.421875" style="75" customWidth="1"/>
    <col min="49" max="50" width="6.421875" style="2" customWidth="1"/>
    <col min="51" max="51" width="7.00390625" style="2" customWidth="1"/>
    <col min="52" max="53" width="6.421875" style="2" customWidth="1"/>
    <col min="54" max="54" width="7.140625" style="2" customWidth="1"/>
    <col min="55" max="55" width="6.421875" style="2" customWidth="1"/>
    <col min="56" max="56" width="7.28125" style="75" customWidth="1"/>
    <col min="57" max="58" width="6.421875" style="2" customWidth="1"/>
    <col min="59" max="61" width="5.7109375" style="2" customWidth="1"/>
    <col min="62" max="62" width="7.8515625" style="8" customWidth="1"/>
    <col min="63" max="64" width="9.140625" style="8" customWidth="1"/>
    <col min="65" max="65" width="6.8515625" style="8" customWidth="1"/>
    <col min="66" max="66" width="8.421875" style="55" customWidth="1"/>
    <col min="67" max="69" width="6.421875" style="2" customWidth="1"/>
    <col min="70" max="71" width="7.140625" style="2" customWidth="1"/>
    <col min="72" max="72" width="8.140625" style="75" customWidth="1"/>
    <col min="73" max="76" width="8.140625" style="2" customWidth="1"/>
    <col min="77" max="77" width="8.421875" style="75" customWidth="1"/>
    <col min="78" max="78" width="11.140625" style="2" customWidth="1"/>
    <col min="79" max="79" width="9.8515625" style="2" customWidth="1"/>
    <col min="80" max="82" width="7.57421875" style="8" customWidth="1"/>
    <col min="83" max="83" width="9.8515625" style="8" customWidth="1"/>
    <col min="84" max="84" width="8.421875" style="75" customWidth="1"/>
    <col min="85" max="87" width="8.421875" style="2" customWidth="1"/>
    <col min="88" max="88" width="13.421875" style="61" customWidth="1"/>
    <col min="89" max="92" width="9.8515625" style="10" customWidth="1"/>
    <col min="93" max="94" width="11.421875" style="10" customWidth="1"/>
    <col min="95" max="97" width="13.421875" style="10" customWidth="1"/>
    <col min="98" max="98" width="9.140625" style="8" customWidth="1"/>
    <col min="99" max="99" width="9.8515625" style="8" bestFit="1" customWidth="1"/>
    <col min="100" max="102" width="10.8515625" style="8" bestFit="1" customWidth="1"/>
    <col min="103" max="16384" width="9.140625" style="8" customWidth="1"/>
  </cols>
  <sheetData>
    <row r="1" spans="1:83" ht="12" customHeight="1">
      <c r="A1" s="171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AA1" s="9"/>
      <c r="AB1" s="9"/>
      <c r="AE1" s="8" t="s">
        <v>114</v>
      </c>
      <c r="BJ1" s="2"/>
      <c r="BK1" s="2"/>
      <c r="BL1" s="2"/>
      <c r="BM1" s="2"/>
      <c r="BN1" s="75"/>
      <c r="CB1" s="2"/>
      <c r="CC1" s="2"/>
      <c r="CD1" s="2"/>
      <c r="CE1" s="2"/>
    </row>
    <row r="2" spans="1:83" ht="11.25" customHeight="1">
      <c r="A2" s="172" t="s">
        <v>113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AA2" s="11"/>
      <c r="AB2" s="11"/>
      <c r="BJ2" s="2"/>
      <c r="BK2" s="2"/>
      <c r="BL2" s="2"/>
      <c r="BM2" s="2"/>
      <c r="BN2" s="75"/>
      <c r="CB2" s="2"/>
      <c r="CC2" s="2"/>
      <c r="CD2" s="2"/>
      <c r="CE2" s="2"/>
    </row>
    <row r="3" spans="1:83" ht="12.75" customHeight="1" hidden="1">
      <c r="A3" s="11"/>
      <c r="B3" s="11"/>
      <c r="C3" s="11"/>
      <c r="D3" s="11"/>
      <c r="E3" s="60"/>
      <c r="F3" s="11"/>
      <c r="G3" s="11"/>
      <c r="H3" s="11"/>
      <c r="I3" s="11"/>
      <c r="J3" s="11"/>
      <c r="K3" s="11"/>
      <c r="L3" s="11"/>
      <c r="M3" s="11"/>
      <c r="N3" s="11"/>
      <c r="O3" s="54"/>
      <c r="P3" s="11"/>
      <c r="Q3" s="11"/>
      <c r="R3" s="11"/>
      <c r="S3" s="11"/>
      <c r="T3" s="11"/>
      <c r="U3" s="11"/>
      <c r="AA3" s="11"/>
      <c r="AB3" s="11"/>
      <c r="BJ3" s="11"/>
      <c r="BK3" s="11"/>
      <c r="BL3" s="11"/>
      <c r="BM3" s="11"/>
      <c r="BN3" s="54"/>
      <c r="CB3" s="11"/>
      <c r="CC3" s="11"/>
      <c r="CD3" s="11"/>
      <c r="CE3" s="11"/>
    </row>
    <row r="4" spans="9:22" ht="11.25" customHeight="1">
      <c r="I4" s="173" t="s">
        <v>30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97" ht="11.25" customHeight="1">
      <c r="A5" s="238" t="s">
        <v>0</v>
      </c>
      <c r="B5" s="185" t="s">
        <v>1</v>
      </c>
      <c r="C5" s="186"/>
      <c r="D5" s="186"/>
      <c r="E5" s="160" t="s">
        <v>29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85" t="s">
        <v>1</v>
      </c>
      <c r="X5" s="186"/>
      <c r="Y5" s="187"/>
      <c r="Z5" s="219" t="s">
        <v>29</v>
      </c>
      <c r="AA5" s="220"/>
      <c r="AB5" s="220"/>
      <c r="AC5" s="220"/>
      <c r="AD5" s="220"/>
      <c r="AE5" s="220"/>
      <c r="AF5" s="220"/>
      <c r="AG5" s="221"/>
      <c r="AH5" s="219" t="s">
        <v>64</v>
      </c>
      <c r="AI5" s="220"/>
      <c r="AJ5" s="221"/>
      <c r="AK5" s="229" t="s">
        <v>67</v>
      </c>
      <c r="AL5" s="230"/>
      <c r="AM5" s="231"/>
      <c r="AN5" s="182" t="s">
        <v>0</v>
      </c>
      <c r="AO5" s="185" t="s">
        <v>1</v>
      </c>
      <c r="AP5" s="186"/>
      <c r="AQ5" s="187"/>
      <c r="AR5" s="227" t="s">
        <v>65</v>
      </c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35"/>
      <c r="BJ5" s="182" t="s">
        <v>0</v>
      </c>
      <c r="BK5" s="185" t="s">
        <v>1</v>
      </c>
      <c r="BL5" s="186"/>
      <c r="BM5" s="187"/>
      <c r="BN5" s="227" t="s">
        <v>65</v>
      </c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182" t="s">
        <v>0</v>
      </c>
      <c r="CC5" s="185" t="s">
        <v>1</v>
      </c>
      <c r="CD5" s="186"/>
      <c r="CE5" s="187"/>
      <c r="CF5" s="227" t="s">
        <v>65</v>
      </c>
      <c r="CG5" s="228"/>
      <c r="CH5" s="228"/>
      <c r="CI5" s="228"/>
      <c r="CJ5" s="232" t="s">
        <v>93</v>
      </c>
      <c r="CK5" s="232" t="s">
        <v>94</v>
      </c>
      <c r="CL5" s="232"/>
      <c r="CM5" s="232"/>
      <c r="CN5" s="232"/>
      <c r="CO5" s="232" t="s">
        <v>105</v>
      </c>
      <c r="CP5" s="232"/>
      <c r="CQ5" s="12"/>
      <c r="CR5" s="12"/>
      <c r="CS5" s="12"/>
    </row>
    <row r="6" spans="1:97" ht="10.5" customHeight="1">
      <c r="A6" s="239"/>
      <c r="B6" s="188"/>
      <c r="C6" s="189"/>
      <c r="D6" s="189"/>
      <c r="E6" s="161" t="s">
        <v>37</v>
      </c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164" t="s">
        <v>40</v>
      </c>
      <c r="Q6" s="165"/>
      <c r="R6" s="165"/>
      <c r="S6" s="165"/>
      <c r="T6" s="165"/>
      <c r="U6" s="165"/>
      <c r="V6" s="166"/>
      <c r="W6" s="188"/>
      <c r="X6" s="189"/>
      <c r="Y6" s="190"/>
      <c r="Z6" s="178" t="s">
        <v>66</v>
      </c>
      <c r="AA6" s="233" t="s">
        <v>47</v>
      </c>
      <c r="AB6" s="233"/>
      <c r="AC6" s="234" t="s">
        <v>50</v>
      </c>
      <c r="AD6" s="178" t="s">
        <v>66</v>
      </c>
      <c r="AE6" s="164" t="s">
        <v>52</v>
      </c>
      <c r="AF6" s="165"/>
      <c r="AG6" s="166"/>
      <c r="AH6" s="178" t="s">
        <v>66</v>
      </c>
      <c r="AI6" s="13" t="s">
        <v>56</v>
      </c>
      <c r="AJ6" s="14"/>
      <c r="AK6" s="178" t="s">
        <v>66</v>
      </c>
      <c r="AL6" s="233" t="s">
        <v>68</v>
      </c>
      <c r="AM6" s="233"/>
      <c r="AN6" s="183"/>
      <c r="AO6" s="188"/>
      <c r="AP6" s="189"/>
      <c r="AQ6" s="190"/>
      <c r="AR6" s="178" t="s">
        <v>66</v>
      </c>
      <c r="AS6" s="237" t="s">
        <v>59</v>
      </c>
      <c r="AT6" s="237"/>
      <c r="AU6" s="237"/>
      <c r="AV6" s="225" t="s">
        <v>71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36"/>
      <c r="BJ6" s="183"/>
      <c r="BK6" s="188"/>
      <c r="BL6" s="189"/>
      <c r="BM6" s="190"/>
      <c r="BN6" s="237" t="s">
        <v>71</v>
      </c>
      <c r="BO6" s="237"/>
      <c r="BP6" s="237"/>
      <c r="BQ6" s="237"/>
      <c r="BR6" s="237"/>
      <c r="BS6" s="237"/>
      <c r="BT6" s="225" t="s">
        <v>89</v>
      </c>
      <c r="BU6" s="226"/>
      <c r="BV6" s="226"/>
      <c r="BW6" s="226"/>
      <c r="BX6" s="226"/>
      <c r="BY6" s="226"/>
      <c r="BZ6" s="226"/>
      <c r="CA6" s="226"/>
      <c r="CB6" s="183"/>
      <c r="CC6" s="188"/>
      <c r="CD6" s="189"/>
      <c r="CE6" s="190"/>
      <c r="CF6" s="178" t="s">
        <v>66</v>
      </c>
      <c r="CG6" s="225" t="s">
        <v>92</v>
      </c>
      <c r="CH6" s="226"/>
      <c r="CI6" s="226"/>
      <c r="CJ6" s="232"/>
      <c r="CK6" s="222" t="s">
        <v>95</v>
      </c>
      <c r="CL6" s="222" t="s">
        <v>64</v>
      </c>
      <c r="CM6" s="222" t="s">
        <v>96</v>
      </c>
      <c r="CN6" s="222" t="s">
        <v>65</v>
      </c>
      <c r="CO6" s="232"/>
      <c r="CP6" s="232"/>
      <c r="CQ6" s="12"/>
      <c r="CR6" s="12"/>
      <c r="CS6" s="12"/>
    </row>
    <row r="7" spans="1:97" ht="16.5" customHeight="1">
      <c r="A7" s="239"/>
      <c r="B7" s="188"/>
      <c r="C7" s="189"/>
      <c r="D7" s="189"/>
      <c r="E7" s="223" t="s">
        <v>66</v>
      </c>
      <c r="F7" s="224" t="s">
        <v>31</v>
      </c>
      <c r="G7" s="224" t="s">
        <v>51</v>
      </c>
      <c r="H7" s="224" t="s">
        <v>32</v>
      </c>
      <c r="I7" s="224" t="s">
        <v>33</v>
      </c>
      <c r="J7" s="224" t="s">
        <v>34</v>
      </c>
      <c r="K7" s="224" t="s">
        <v>35</v>
      </c>
      <c r="L7" s="224" t="s">
        <v>36</v>
      </c>
      <c r="M7" s="214" t="s">
        <v>38</v>
      </c>
      <c r="N7" s="214" t="s">
        <v>39</v>
      </c>
      <c r="O7" s="241" t="s">
        <v>110</v>
      </c>
      <c r="P7" s="214" t="s">
        <v>41</v>
      </c>
      <c r="Q7" s="214" t="s">
        <v>42</v>
      </c>
      <c r="R7" s="214" t="s">
        <v>43</v>
      </c>
      <c r="S7" s="214" t="s">
        <v>44</v>
      </c>
      <c r="T7" s="214" t="s">
        <v>45</v>
      </c>
      <c r="U7" s="214" t="s">
        <v>46</v>
      </c>
      <c r="V7" s="217" t="s">
        <v>66</v>
      </c>
      <c r="W7" s="188"/>
      <c r="X7" s="189"/>
      <c r="Y7" s="190"/>
      <c r="Z7" s="180"/>
      <c r="AA7" s="215" t="s">
        <v>48</v>
      </c>
      <c r="AB7" s="215" t="s">
        <v>49</v>
      </c>
      <c r="AC7" s="234"/>
      <c r="AD7" s="180"/>
      <c r="AE7" s="214" t="s">
        <v>53</v>
      </c>
      <c r="AF7" s="214" t="s">
        <v>54</v>
      </c>
      <c r="AG7" s="214" t="s">
        <v>55</v>
      </c>
      <c r="AH7" s="180"/>
      <c r="AI7" s="214" t="s">
        <v>57</v>
      </c>
      <c r="AJ7" s="214" t="s">
        <v>58</v>
      </c>
      <c r="AK7" s="180"/>
      <c r="AL7" s="214" t="s">
        <v>70</v>
      </c>
      <c r="AM7" s="214" t="s">
        <v>69</v>
      </c>
      <c r="AN7" s="183"/>
      <c r="AO7" s="188"/>
      <c r="AP7" s="189"/>
      <c r="AQ7" s="190"/>
      <c r="AR7" s="180"/>
      <c r="AS7" s="212" t="s">
        <v>48</v>
      </c>
      <c r="AT7" s="212" t="s">
        <v>49</v>
      </c>
      <c r="AU7" s="212" t="s">
        <v>60</v>
      </c>
      <c r="AV7" s="178" t="s">
        <v>66</v>
      </c>
      <c r="AW7" s="174" t="s">
        <v>72</v>
      </c>
      <c r="AX7" s="175"/>
      <c r="AY7" s="175"/>
      <c r="AZ7" s="175"/>
      <c r="BA7" s="175"/>
      <c r="BB7" s="175"/>
      <c r="BC7" s="213"/>
      <c r="BD7" s="178" t="s">
        <v>66</v>
      </c>
      <c r="BE7" s="174" t="s">
        <v>80</v>
      </c>
      <c r="BF7" s="175"/>
      <c r="BG7" s="175"/>
      <c r="BH7" s="175"/>
      <c r="BI7" s="213"/>
      <c r="BJ7" s="183"/>
      <c r="BK7" s="188"/>
      <c r="BL7" s="189"/>
      <c r="BM7" s="190"/>
      <c r="BN7" s="178" t="s">
        <v>66</v>
      </c>
      <c r="BO7" s="174" t="s">
        <v>83</v>
      </c>
      <c r="BP7" s="175"/>
      <c r="BQ7" s="175"/>
      <c r="BR7" s="175"/>
      <c r="BS7" s="213"/>
      <c r="BT7" s="178" t="s">
        <v>66</v>
      </c>
      <c r="BU7" s="174" t="s">
        <v>90</v>
      </c>
      <c r="BV7" s="175"/>
      <c r="BW7" s="175"/>
      <c r="BX7" s="175"/>
      <c r="BY7" s="178" t="s">
        <v>66</v>
      </c>
      <c r="BZ7" s="174" t="s">
        <v>91</v>
      </c>
      <c r="CA7" s="175"/>
      <c r="CB7" s="183"/>
      <c r="CC7" s="188"/>
      <c r="CD7" s="189"/>
      <c r="CE7" s="190"/>
      <c r="CF7" s="180"/>
      <c r="CG7" s="174" t="s">
        <v>91</v>
      </c>
      <c r="CH7" s="175"/>
      <c r="CI7" s="175"/>
      <c r="CJ7" s="232"/>
      <c r="CK7" s="222"/>
      <c r="CL7" s="222"/>
      <c r="CM7" s="222"/>
      <c r="CN7" s="222"/>
      <c r="CO7" s="232"/>
      <c r="CP7" s="232"/>
      <c r="CQ7" s="12"/>
      <c r="CR7" s="12"/>
      <c r="CS7" s="12"/>
    </row>
    <row r="8" spans="1:97" ht="38.25" customHeight="1">
      <c r="A8" s="240"/>
      <c r="B8" s="191"/>
      <c r="C8" s="192"/>
      <c r="D8" s="192"/>
      <c r="E8" s="223"/>
      <c r="F8" s="224"/>
      <c r="G8" s="224"/>
      <c r="H8" s="224"/>
      <c r="I8" s="224"/>
      <c r="J8" s="224"/>
      <c r="K8" s="224"/>
      <c r="L8" s="224"/>
      <c r="M8" s="214"/>
      <c r="N8" s="214"/>
      <c r="O8" s="242"/>
      <c r="P8" s="214"/>
      <c r="Q8" s="214"/>
      <c r="R8" s="214"/>
      <c r="S8" s="214"/>
      <c r="T8" s="214"/>
      <c r="U8" s="214"/>
      <c r="V8" s="218"/>
      <c r="W8" s="191"/>
      <c r="X8" s="192"/>
      <c r="Y8" s="193"/>
      <c r="Z8" s="179"/>
      <c r="AA8" s="216"/>
      <c r="AB8" s="216"/>
      <c r="AC8" s="234"/>
      <c r="AD8" s="179"/>
      <c r="AE8" s="214"/>
      <c r="AF8" s="214"/>
      <c r="AG8" s="214"/>
      <c r="AH8" s="179"/>
      <c r="AI8" s="214"/>
      <c r="AJ8" s="214"/>
      <c r="AK8" s="179"/>
      <c r="AL8" s="214"/>
      <c r="AM8" s="214"/>
      <c r="AN8" s="184"/>
      <c r="AO8" s="191"/>
      <c r="AP8" s="192"/>
      <c r="AQ8" s="193"/>
      <c r="AR8" s="179"/>
      <c r="AS8" s="212"/>
      <c r="AT8" s="212"/>
      <c r="AU8" s="212"/>
      <c r="AV8" s="179"/>
      <c r="AW8" s="94" t="s">
        <v>73</v>
      </c>
      <c r="AX8" s="94" t="s">
        <v>74</v>
      </c>
      <c r="AY8" s="94" t="s">
        <v>75</v>
      </c>
      <c r="AZ8" s="94" t="s">
        <v>76</v>
      </c>
      <c r="BA8" s="94" t="s">
        <v>77</v>
      </c>
      <c r="BB8" s="94" t="s">
        <v>78</v>
      </c>
      <c r="BC8" s="94" t="s">
        <v>79</v>
      </c>
      <c r="BD8" s="179"/>
      <c r="BE8" s="4" t="s">
        <v>48</v>
      </c>
      <c r="BF8" s="4" t="s">
        <v>49</v>
      </c>
      <c r="BG8" s="4" t="s">
        <v>60</v>
      </c>
      <c r="BH8" s="3" t="s">
        <v>81</v>
      </c>
      <c r="BI8" s="3" t="s">
        <v>82</v>
      </c>
      <c r="BJ8" s="184"/>
      <c r="BK8" s="191"/>
      <c r="BL8" s="192"/>
      <c r="BM8" s="193"/>
      <c r="BN8" s="179"/>
      <c r="BO8" s="94" t="s">
        <v>84</v>
      </c>
      <c r="BP8" s="94" t="s">
        <v>85</v>
      </c>
      <c r="BQ8" s="94" t="s">
        <v>86</v>
      </c>
      <c r="BR8" s="94" t="s">
        <v>87</v>
      </c>
      <c r="BS8" s="94" t="s">
        <v>88</v>
      </c>
      <c r="BT8" s="179"/>
      <c r="BU8" s="4" t="s">
        <v>48</v>
      </c>
      <c r="BV8" s="4" t="s">
        <v>49</v>
      </c>
      <c r="BW8" s="4" t="s">
        <v>60</v>
      </c>
      <c r="BX8" s="3" t="s">
        <v>81</v>
      </c>
      <c r="BY8" s="179"/>
      <c r="BZ8" s="4" t="s">
        <v>48</v>
      </c>
      <c r="CA8" s="4" t="s">
        <v>49</v>
      </c>
      <c r="CB8" s="184"/>
      <c r="CC8" s="191"/>
      <c r="CD8" s="192"/>
      <c r="CE8" s="193"/>
      <c r="CF8" s="179"/>
      <c r="CG8" s="4" t="s">
        <v>87</v>
      </c>
      <c r="CH8" s="4" t="s">
        <v>73</v>
      </c>
      <c r="CI8" s="4" t="s">
        <v>75</v>
      </c>
      <c r="CJ8" s="232"/>
      <c r="CK8" s="222"/>
      <c r="CL8" s="222"/>
      <c r="CM8" s="222"/>
      <c r="CN8" s="222"/>
      <c r="CO8" s="77" t="s">
        <v>106</v>
      </c>
      <c r="CP8" s="77" t="s">
        <v>107</v>
      </c>
      <c r="CQ8" s="12"/>
      <c r="CR8" s="12"/>
      <c r="CS8" s="12"/>
    </row>
    <row r="9" spans="1:97" ht="60" customHeight="1">
      <c r="A9" s="15">
        <v>1</v>
      </c>
      <c r="B9" s="181" t="s">
        <v>13</v>
      </c>
      <c r="C9" s="181"/>
      <c r="D9" s="181"/>
      <c r="E9" s="114">
        <f>SUM(E11:E15)</f>
        <v>2.623503512880562</v>
      </c>
      <c r="F9" s="114">
        <f>SUM(F11:F15)</f>
        <v>2.63</v>
      </c>
      <c r="G9" s="114">
        <f aca="true" t="shared" si="0" ref="G9:U9">SUM(G11:G15)</f>
        <v>2.52</v>
      </c>
      <c r="H9" s="114">
        <f t="shared" si="0"/>
        <v>2.63</v>
      </c>
      <c r="I9" s="114">
        <f t="shared" si="0"/>
        <v>2.63</v>
      </c>
      <c r="J9" s="114">
        <f t="shared" si="0"/>
        <v>2.63</v>
      </c>
      <c r="K9" s="114">
        <f t="shared" si="0"/>
        <v>2.63</v>
      </c>
      <c r="L9" s="114">
        <f t="shared" si="0"/>
        <v>2.63</v>
      </c>
      <c r="M9" s="114">
        <f t="shared" si="0"/>
        <v>2.63</v>
      </c>
      <c r="N9" s="145">
        <f t="shared" si="0"/>
        <v>2.63</v>
      </c>
      <c r="O9" s="145">
        <f>SUM(O11:O15)</f>
        <v>2.61</v>
      </c>
      <c r="P9" s="114">
        <f t="shared" si="0"/>
        <v>2.63</v>
      </c>
      <c r="Q9" s="114">
        <f t="shared" si="0"/>
        <v>2.63</v>
      </c>
      <c r="R9" s="114">
        <f t="shared" si="0"/>
        <v>2.63</v>
      </c>
      <c r="S9" s="114">
        <f t="shared" si="0"/>
        <v>2.63</v>
      </c>
      <c r="T9" s="114">
        <f t="shared" si="0"/>
        <v>2.63</v>
      </c>
      <c r="U9" s="114">
        <f t="shared" si="0"/>
        <v>2.63</v>
      </c>
      <c r="V9" s="114">
        <f>SUM(V11:V15)</f>
        <v>2.63</v>
      </c>
      <c r="W9" s="181" t="s">
        <v>13</v>
      </c>
      <c r="X9" s="181"/>
      <c r="Y9" s="181"/>
      <c r="Z9" s="80">
        <f aca="true" t="shared" si="1" ref="Z9:AJ9">SUM(Z11:Z15)</f>
        <v>2.63</v>
      </c>
      <c r="AA9" s="80">
        <f>SUM(AA11:AA15)</f>
        <v>2.63</v>
      </c>
      <c r="AB9" s="80">
        <f>SUM(AB11:AB15)</f>
        <v>2.63</v>
      </c>
      <c r="AC9" s="80">
        <f t="shared" si="1"/>
        <v>4.0600000000000005</v>
      </c>
      <c r="AD9" s="80">
        <f>SUM(AD11:AD15)</f>
        <v>2.81</v>
      </c>
      <c r="AE9" s="80">
        <f t="shared" si="1"/>
        <v>2.81</v>
      </c>
      <c r="AF9" s="80">
        <f>SUM(AF11:AF15)</f>
        <v>2.81</v>
      </c>
      <c r="AG9" s="80">
        <f>SUM(AG11:AG15)</f>
        <v>2.81</v>
      </c>
      <c r="AH9" s="80">
        <f t="shared" si="1"/>
        <v>3.11</v>
      </c>
      <c r="AI9" s="80">
        <f t="shared" si="1"/>
        <v>3.11</v>
      </c>
      <c r="AJ9" s="80">
        <f t="shared" si="1"/>
        <v>3.11</v>
      </c>
      <c r="AK9" s="80">
        <f>SUM(AK11:AK15)</f>
        <v>2.89</v>
      </c>
      <c r="AL9" s="80">
        <f aca="true" t="shared" si="2" ref="AL9:AU9">SUM(AL11:AL15)</f>
        <v>2.89</v>
      </c>
      <c r="AM9" s="80">
        <f>SUM(AM11:AM15)</f>
        <v>2.89</v>
      </c>
      <c r="AN9" s="115">
        <v>1</v>
      </c>
      <c r="AO9" s="181" t="s">
        <v>13</v>
      </c>
      <c r="AP9" s="181"/>
      <c r="AQ9" s="181"/>
      <c r="AR9" s="80">
        <f t="shared" si="2"/>
        <v>0</v>
      </c>
      <c r="AS9" s="80">
        <f t="shared" si="2"/>
        <v>0</v>
      </c>
      <c r="AT9" s="80">
        <f t="shared" si="2"/>
        <v>0</v>
      </c>
      <c r="AU9" s="80">
        <f t="shared" si="2"/>
        <v>0</v>
      </c>
      <c r="AV9" s="80">
        <f>SUM(AV11:AV15)</f>
        <v>4.05</v>
      </c>
      <c r="AW9" s="80">
        <f>SUM(AW11:AW15)</f>
        <v>4.05</v>
      </c>
      <c r="AX9" s="80">
        <f aca="true" t="shared" si="3" ref="AX9:BI9">SUM(AX11:AX15)</f>
        <v>4.05</v>
      </c>
      <c r="AY9" s="80">
        <f t="shared" si="3"/>
        <v>4.05</v>
      </c>
      <c r="AZ9" s="80">
        <f t="shared" si="3"/>
        <v>4.05</v>
      </c>
      <c r="BA9" s="80">
        <f t="shared" si="3"/>
        <v>4.05</v>
      </c>
      <c r="BB9" s="80">
        <f t="shared" si="3"/>
        <v>4.05</v>
      </c>
      <c r="BC9" s="80">
        <f t="shared" si="3"/>
        <v>4.05</v>
      </c>
      <c r="BD9" s="80">
        <f t="shared" si="3"/>
        <v>3.4004847268033846</v>
      </c>
      <c r="BE9" s="80">
        <f t="shared" si="3"/>
        <v>4.05</v>
      </c>
      <c r="BF9" s="80">
        <f t="shared" si="3"/>
        <v>4.05</v>
      </c>
      <c r="BG9" s="80">
        <f t="shared" si="3"/>
        <v>0</v>
      </c>
      <c r="BH9" s="80">
        <f t="shared" si="3"/>
        <v>4.05</v>
      </c>
      <c r="BI9" s="80">
        <f t="shared" si="3"/>
        <v>1.11</v>
      </c>
      <c r="BJ9" s="115">
        <v>1</v>
      </c>
      <c r="BK9" s="181" t="s">
        <v>13</v>
      </c>
      <c r="BL9" s="181"/>
      <c r="BM9" s="181"/>
      <c r="BN9" s="114">
        <f aca="true" t="shared" si="4" ref="BN9:CA9">SUM(BN11:BN15)</f>
        <v>4.05</v>
      </c>
      <c r="BO9" s="114">
        <f t="shared" si="4"/>
        <v>4.05</v>
      </c>
      <c r="BP9" s="114">
        <f t="shared" si="4"/>
        <v>4.05</v>
      </c>
      <c r="BQ9" s="114">
        <f t="shared" si="4"/>
        <v>4.05</v>
      </c>
      <c r="BR9" s="114">
        <f t="shared" si="4"/>
        <v>4.05</v>
      </c>
      <c r="BS9" s="114">
        <f t="shared" si="4"/>
        <v>4.05</v>
      </c>
      <c r="BT9" s="114">
        <f t="shared" si="4"/>
        <v>3.94</v>
      </c>
      <c r="BU9" s="114">
        <f t="shared" si="4"/>
        <v>3.94</v>
      </c>
      <c r="BV9" s="114">
        <f t="shared" si="4"/>
        <v>3.94</v>
      </c>
      <c r="BW9" s="114">
        <f t="shared" si="4"/>
        <v>3.94</v>
      </c>
      <c r="BX9" s="114">
        <f t="shared" si="4"/>
        <v>3.94</v>
      </c>
      <c r="BY9" s="114">
        <f t="shared" si="4"/>
        <v>3.94</v>
      </c>
      <c r="BZ9" s="114">
        <f t="shared" si="4"/>
        <v>3.94</v>
      </c>
      <c r="CA9" s="114">
        <f t="shared" si="4"/>
        <v>3.94</v>
      </c>
      <c r="CB9" s="115">
        <v>1</v>
      </c>
      <c r="CC9" s="181" t="s">
        <v>13</v>
      </c>
      <c r="CD9" s="181"/>
      <c r="CE9" s="181"/>
      <c r="CF9" s="80">
        <f>SUM(CF11:CF15)</f>
        <v>3</v>
      </c>
      <c r="CG9" s="80">
        <f aca="true" t="shared" si="5" ref="CG9:CP9">SUM(CG11:CG15)</f>
        <v>3</v>
      </c>
      <c r="CH9" s="80">
        <f>SUM(CH11:CH15)</f>
        <v>3</v>
      </c>
      <c r="CI9" s="80">
        <f>SUM(CI11:CI15)</f>
        <v>3</v>
      </c>
      <c r="CJ9" s="79">
        <f t="shared" si="5"/>
        <v>3.231439899856019</v>
      </c>
      <c r="CK9" s="80">
        <f t="shared" si="5"/>
        <v>2.827178838404368</v>
      </c>
      <c r="CL9" s="80">
        <f t="shared" si="5"/>
        <v>3.11</v>
      </c>
      <c r="CM9" s="80">
        <f t="shared" si="5"/>
        <v>2.89</v>
      </c>
      <c r="CN9" s="80">
        <f t="shared" si="5"/>
        <v>3.565150814274636</v>
      </c>
      <c r="CO9" s="81">
        <f t="shared" si="5"/>
        <v>135086.4996</v>
      </c>
      <c r="CP9" s="81">
        <f t="shared" si="5"/>
        <v>1621037.9952</v>
      </c>
      <c r="CQ9" s="5">
        <f>SUM(CN9*CN29,CM29*CM9,CL9*CL29,CK29*CK9)/CJ29</f>
        <v>3.231439899856018</v>
      </c>
      <c r="CR9" s="5"/>
      <c r="CS9" s="5"/>
    </row>
    <row r="10" spans="1:97" ht="12.75" customHeight="1">
      <c r="A10" s="17"/>
      <c r="B10" s="211" t="s">
        <v>2</v>
      </c>
      <c r="C10" s="211"/>
      <c r="D10" s="211"/>
      <c r="E10" s="146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8"/>
      <c r="Q10" s="148"/>
      <c r="R10" s="148"/>
      <c r="S10" s="148"/>
      <c r="T10" s="148"/>
      <c r="U10" s="148"/>
      <c r="V10" s="149"/>
      <c r="W10" s="211" t="s">
        <v>2</v>
      </c>
      <c r="X10" s="211"/>
      <c r="Y10" s="211"/>
      <c r="Z10" s="132"/>
      <c r="AA10" s="133"/>
      <c r="AB10" s="133"/>
      <c r="AC10" s="134"/>
      <c r="AD10" s="132"/>
      <c r="AE10" s="133"/>
      <c r="AF10" s="133"/>
      <c r="AG10" s="133"/>
      <c r="AH10" s="135"/>
      <c r="AI10" s="134"/>
      <c r="AJ10" s="134"/>
      <c r="AK10" s="135"/>
      <c r="AL10" s="134"/>
      <c r="AM10" s="134"/>
      <c r="AN10" s="117"/>
      <c r="AO10" s="211" t="s">
        <v>2</v>
      </c>
      <c r="AP10" s="211"/>
      <c r="AQ10" s="211"/>
      <c r="AR10" s="94"/>
      <c r="AS10" s="94"/>
      <c r="AT10" s="94"/>
      <c r="AU10" s="94"/>
      <c r="AV10" s="110"/>
      <c r="AW10" s="94"/>
      <c r="AX10" s="94"/>
      <c r="AY10" s="94"/>
      <c r="AZ10" s="94"/>
      <c r="BA10" s="94"/>
      <c r="BB10" s="94"/>
      <c r="BC10" s="94"/>
      <c r="BD10" s="110"/>
      <c r="BE10" s="94"/>
      <c r="BF10" s="94"/>
      <c r="BG10" s="94"/>
      <c r="BH10" s="94"/>
      <c r="BI10" s="94"/>
      <c r="BJ10" s="117"/>
      <c r="BK10" s="211" t="s">
        <v>2</v>
      </c>
      <c r="BL10" s="211"/>
      <c r="BM10" s="211"/>
      <c r="BN10" s="116"/>
      <c r="BO10" s="3"/>
      <c r="BP10" s="3"/>
      <c r="BQ10" s="3"/>
      <c r="BR10" s="3"/>
      <c r="BS10" s="3"/>
      <c r="BT10" s="116"/>
      <c r="BU10" s="3"/>
      <c r="BV10" s="3"/>
      <c r="BW10" s="3"/>
      <c r="BX10" s="3"/>
      <c r="BY10" s="116"/>
      <c r="BZ10" s="3"/>
      <c r="CA10" s="3"/>
      <c r="CB10" s="117"/>
      <c r="CC10" s="211" t="s">
        <v>2</v>
      </c>
      <c r="CD10" s="211"/>
      <c r="CE10" s="211"/>
      <c r="CF10" s="110"/>
      <c r="CG10" s="94"/>
      <c r="CH10" s="94"/>
      <c r="CI10" s="94"/>
      <c r="CJ10" s="82"/>
      <c r="CK10" s="86"/>
      <c r="CL10" s="87"/>
      <c r="CM10" s="87"/>
      <c r="CN10" s="86"/>
      <c r="CO10" s="85"/>
      <c r="CP10" s="85"/>
      <c r="CQ10" s="22"/>
      <c r="CR10" s="22"/>
      <c r="CS10" s="22"/>
    </row>
    <row r="11" spans="1:97" ht="21.75" customHeight="1">
      <c r="A11" s="17" t="s">
        <v>14</v>
      </c>
      <c r="B11" s="209" t="s">
        <v>18</v>
      </c>
      <c r="C11" s="209"/>
      <c r="D11" s="209"/>
      <c r="E11" s="150">
        <f>SUM(F11*F29,G11*G29,H11*H29,I11*I29,J11*J29,K11*K29,L11*L29,M11*M29,N11*N29,O11*O29)/E29</f>
        <v>1.5402797645420596</v>
      </c>
      <c r="F11" s="117">
        <v>1.52</v>
      </c>
      <c r="G11" s="117">
        <v>1.52</v>
      </c>
      <c r="H11" s="117">
        <v>1.52</v>
      </c>
      <c r="I11" s="117">
        <v>1.52</v>
      </c>
      <c r="J11" s="117">
        <v>1.52</v>
      </c>
      <c r="K11" s="117">
        <v>1.52</v>
      </c>
      <c r="L11" s="117">
        <v>1.52</v>
      </c>
      <c r="M11" s="117">
        <v>1.52</v>
      </c>
      <c r="N11" s="117">
        <v>1.52</v>
      </c>
      <c r="O11" s="117">
        <v>1.72</v>
      </c>
      <c r="P11" s="117">
        <v>1.52</v>
      </c>
      <c r="Q11" s="117">
        <v>1.52</v>
      </c>
      <c r="R11" s="117">
        <v>1.52</v>
      </c>
      <c r="S11" s="117">
        <v>1.52</v>
      </c>
      <c r="T11" s="117">
        <v>1.52</v>
      </c>
      <c r="U11" s="117">
        <v>1.52</v>
      </c>
      <c r="V11" s="115">
        <v>1.52</v>
      </c>
      <c r="W11" s="209" t="s">
        <v>18</v>
      </c>
      <c r="X11" s="209"/>
      <c r="Y11" s="209"/>
      <c r="Z11" s="80">
        <v>1.52</v>
      </c>
      <c r="AA11" s="83">
        <v>1.52</v>
      </c>
      <c r="AB11" s="83">
        <v>1.52</v>
      </c>
      <c r="AC11" s="83">
        <v>0.84</v>
      </c>
      <c r="AD11" s="80">
        <v>1.7</v>
      </c>
      <c r="AE11" s="83">
        <v>1.7</v>
      </c>
      <c r="AF11" s="83">
        <v>1.7</v>
      </c>
      <c r="AG11" s="83">
        <v>1.7</v>
      </c>
      <c r="AH11" s="80">
        <v>2</v>
      </c>
      <c r="AI11" s="83">
        <v>2</v>
      </c>
      <c r="AJ11" s="83">
        <v>2</v>
      </c>
      <c r="AK11" s="80">
        <v>1.78</v>
      </c>
      <c r="AL11" s="83">
        <v>1.78</v>
      </c>
      <c r="AM11" s="83">
        <v>1.78</v>
      </c>
      <c r="AN11" s="117" t="s">
        <v>14</v>
      </c>
      <c r="AO11" s="209" t="s">
        <v>18</v>
      </c>
      <c r="AP11" s="209"/>
      <c r="AQ11" s="209"/>
      <c r="AR11" s="111">
        <v>0</v>
      </c>
      <c r="AS11" s="111">
        <v>0</v>
      </c>
      <c r="AT11" s="111">
        <v>0</v>
      </c>
      <c r="AU11" s="111">
        <v>0</v>
      </c>
      <c r="AV11" s="80">
        <v>1.78</v>
      </c>
      <c r="AW11" s="83">
        <v>1.78</v>
      </c>
      <c r="AX11" s="83">
        <v>1.78</v>
      </c>
      <c r="AY11" s="83">
        <v>1.78</v>
      </c>
      <c r="AZ11" s="83">
        <v>1.78</v>
      </c>
      <c r="BA11" s="83">
        <v>1.78</v>
      </c>
      <c r="BB11" s="83">
        <v>1.78</v>
      </c>
      <c r="BC11" s="83">
        <v>1.78</v>
      </c>
      <c r="BD11" s="80">
        <f>SUM(BE11*BE29,BF29*BF11,BG11*BG29,BH29*BH11,BI11*BI29)/BD29</f>
        <v>1.3867560590850425</v>
      </c>
      <c r="BE11" s="83">
        <v>1.78</v>
      </c>
      <c r="BF11" s="83">
        <v>1.78</v>
      </c>
      <c r="BG11" s="83"/>
      <c r="BH11" s="83">
        <v>1.78</v>
      </c>
      <c r="BI11" s="111">
        <v>0</v>
      </c>
      <c r="BJ11" s="117" t="s">
        <v>14</v>
      </c>
      <c r="BK11" s="209" t="s">
        <v>18</v>
      </c>
      <c r="BL11" s="209"/>
      <c r="BM11" s="209"/>
      <c r="BN11" s="114">
        <v>1.78</v>
      </c>
      <c r="BO11" s="118">
        <v>1.78</v>
      </c>
      <c r="BP11" s="118">
        <v>1.78</v>
      </c>
      <c r="BQ11" s="118">
        <v>1.78</v>
      </c>
      <c r="BR11" s="118">
        <v>1.78</v>
      </c>
      <c r="BS11" s="118">
        <v>1.78</v>
      </c>
      <c r="BT11" s="118">
        <v>1.78</v>
      </c>
      <c r="BU11" s="118">
        <v>1.78</v>
      </c>
      <c r="BV11" s="118">
        <v>1.78</v>
      </c>
      <c r="BW11" s="118">
        <v>1.78</v>
      </c>
      <c r="BX11" s="118">
        <v>1.78</v>
      </c>
      <c r="BY11" s="118">
        <v>1.78</v>
      </c>
      <c r="BZ11" s="118">
        <v>1.78</v>
      </c>
      <c r="CA11" s="118">
        <v>1.78</v>
      </c>
      <c r="CB11" s="117" t="s">
        <v>14</v>
      </c>
      <c r="CC11" s="209" t="s">
        <v>18</v>
      </c>
      <c r="CD11" s="209"/>
      <c r="CE11" s="209"/>
      <c r="CF11" s="83">
        <v>2</v>
      </c>
      <c r="CG11" s="83">
        <v>2</v>
      </c>
      <c r="CH11" s="83">
        <v>2</v>
      </c>
      <c r="CI11" s="83">
        <v>2</v>
      </c>
      <c r="CJ11" s="82">
        <f>SUM(CF11*CF29,BN11*BN29,BT11*BT29,BY11*BY29,BD11*BD29,AV29*AV11,AK11*AK29,AR11*AR29,AH29*AH11,AD11*AD29,AC29*AC11,Z11*Z29,V29*V11,E11*E29)/CJ29</f>
        <v>1.5942399125821312</v>
      </c>
      <c r="CK11" s="83">
        <f>SUM(E11*E29,V29*V11,Z11*Z29,AC29*AC11,AD11*AD29)/CK29</f>
        <v>1.4598240686996862</v>
      </c>
      <c r="CL11" s="83">
        <f>SUM(AH11)</f>
        <v>2</v>
      </c>
      <c r="CM11" s="83">
        <f>SUM(AK11)</f>
        <v>1.78</v>
      </c>
      <c r="CN11" s="83">
        <f>SUM(AR11*AR29,AV29*AV11,BD11*BD29,BN29*BN11,BT11*BT29,BY29*BY11,CF11*CF29)/CN29</f>
        <v>1.6448792986943492</v>
      </c>
      <c r="CO11" s="84">
        <f>SUM(CJ11)*CJ29</f>
        <v>66645.3024</v>
      </c>
      <c r="CP11" s="85">
        <f>SUM(CO11)*12</f>
        <v>799743.6288000001</v>
      </c>
      <c r="CQ11" s="25">
        <f>SUM(CN11*CN29,CM29*CM11,CL11*CL29,CK29*CK11)/CJ29</f>
        <v>1.5942399125821312</v>
      </c>
      <c r="CR11" s="25"/>
      <c r="CS11" s="25"/>
    </row>
    <row r="12" spans="1:97" ht="12.75" customHeight="1">
      <c r="A12" s="17" t="s">
        <v>15</v>
      </c>
      <c r="B12" s="210" t="s">
        <v>19</v>
      </c>
      <c r="C12" s="210"/>
      <c r="D12" s="210"/>
      <c r="E12" s="115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5">
        <v>0</v>
      </c>
      <c r="W12" s="210" t="s">
        <v>19</v>
      </c>
      <c r="X12" s="210"/>
      <c r="Y12" s="210"/>
      <c r="Z12" s="127"/>
      <c r="AA12" s="111">
        <v>0</v>
      </c>
      <c r="AB12" s="111">
        <v>0</v>
      </c>
      <c r="AC12" s="111">
        <v>1.12</v>
      </c>
      <c r="AD12" s="127">
        <v>0</v>
      </c>
      <c r="AE12" s="111">
        <v>0</v>
      </c>
      <c r="AF12" s="111">
        <v>0</v>
      </c>
      <c r="AG12" s="111">
        <v>0</v>
      </c>
      <c r="AH12" s="127">
        <v>0</v>
      </c>
      <c r="AI12" s="111">
        <v>0</v>
      </c>
      <c r="AJ12" s="111">
        <v>0</v>
      </c>
      <c r="AK12" s="127">
        <v>0</v>
      </c>
      <c r="AL12" s="111">
        <v>0</v>
      </c>
      <c r="AM12" s="111">
        <v>0</v>
      </c>
      <c r="AN12" s="117" t="s">
        <v>15</v>
      </c>
      <c r="AO12" s="210" t="s">
        <v>19</v>
      </c>
      <c r="AP12" s="210"/>
      <c r="AQ12" s="210"/>
      <c r="AR12" s="111">
        <v>0</v>
      </c>
      <c r="AS12" s="111">
        <v>0</v>
      </c>
      <c r="AT12" s="111">
        <v>0</v>
      </c>
      <c r="AU12" s="111">
        <v>0</v>
      </c>
      <c r="AV12" s="127">
        <v>0</v>
      </c>
      <c r="AW12" s="111">
        <v>0</v>
      </c>
      <c r="AX12" s="111">
        <v>0</v>
      </c>
      <c r="AY12" s="111">
        <v>0</v>
      </c>
      <c r="AZ12" s="111">
        <v>0</v>
      </c>
      <c r="BA12" s="111">
        <v>0</v>
      </c>
      <c r="BB12" s="111">
        <v>0</v>
      </c>
      <c r="BC12" s="111">
        <v>0</v>
      </c>
      <c r="BD12" s="127">
        <v>0</v>
      </c>
      <c r="BE12" s="111">
        <v>0</v>
      </c>
      <c r="BF12" s="111">
        <v>0</v>
      </c>
      <c r="BG12" s="111"/>
      <c r="BH12" s="111">
        <v>0</v>
      </c>
      <c r="BI12" s="111">
        <v>0</v>
      </c>
      <c r="BJ12" s="117" t="s">
        <v>15</v>
      </c>
      <c r="BK12" s="210" t="s">
        <v>19</v>
      </c>
      <c r="BL12" s="210"/>
      <c r="BM12" s="210"/>
      <c r="BN12" s="115">
        <v>0</v>
      </c>
      <c r="BO12" s="117">
        <v>0</v>
      </c>
      <c r="BP12" s="117">
        <v>0</v>
      </c>
      <c r="BQ12" s="117">
        <v>0</v>
      </c>
      <c r="BR12" s="117">
        <v>0</v>
      </c>
      <c r="BS12" s="117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7" t="s">
        <v>15</v>
      </c>
      <c r="CC12" s="210" t="s">
        <v>19</v>
      </c>
      <c r="CD12" s="210"/>
      <c r="CE12" s="210"/>
      <c r="CF12" s="111">
        <v>0</v>
      </c>
      <c r="CG12" s="111">
        <v>0</v>
      </c>
      <c r="CH12" s="111">
        <v>0</v>
      </c>
      <c r="CI12" s="111">
        <v>0</v>
      </c>
      <c r="CJ12" s="82">
        <f>SUM(CF12*CF29,BN12*BN29,BT12*BT29,BY12*BY29,BD12*BD29,AV29*AV12,AK12*AK29,AR12*AR29,AH29*AH12,AD12*AD29,AC29*AC12,Z12*Z29,V29*V12,E12*E29)/CJ29</f>
        <v>0.055662945554484165</v>
      </c>
      <c r="CK12" s="83">
        <f>SUM(E12*E29,V29*V12,Z12*Z29,AC29*AC12,AD12*AD29)/CK29</f>
        <v>0.1435308268376346</v>
      </c>
      <c r="CL12" s="83">
        <f aca="true" t="shared" si="6" ref="CL12:CL27">SUM(AH12)</f>
        <v>0</v>
      </c>
      <c r="CM12" s="83">
        <f aca="true" t="shared" si="7" ref="CM12:CM27">SUM(AK12)</f>
        <v>0</v>
      </c>
      <c r="CN12" s="83">
        <f>SUM(AR12*AR29,AV29*AV12,BD12*BD29,BN29*BN12,BT12*BT29,BY29*BY12,CF12*CF29)/CN29</f>
        <v>0</v>
      </c>
      <c r="CO12" s="84">
        <f>SUM(CJ12)*CJ29</f>
        <v>2326.9232</v>
      </c>
      <c r="CP12" s="85">
        <f aca="true" t="shared" si="8" ref="CP12:CP17">SUM(CO12)*12</f>
        <v>27923.078400000002</v>
      </c>
      <c r="CQ12" s="25">
        <f>SUM(CN12*CN29,CM29*CM12,CL12*CL29,CK29*CK12)/CJ29</f>
        <v>0.055662945554484165</v>
      </c>
      <c r="CR12" s="25"/>
      <c r="CS12" s="25"/>
    </row>
    <row r="13" spans="1:97" ht="12.75" customHeight="1">
      <c r="A13" s="17" t="s">
        <v>16</v>
      </c>
      <c r="B13" s="210" t="s">
        <v>20</v>
      </c>
      <c r="C13" s="210"/>
      <c r="D13" s="210"/>
      <c r="E13" s="115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4">
        <v>0</v>
      </c>
      <c r="W13" s="210" t="s">
        <v>20</v>
      </c>
      <c r="X13" s="210"/>
      <c r="Y13" s="210"/>
      <c r="Z13" s="80">
        <v>0</v>
      </c>
      <c r="AA13" s="83">
        <v>0</v>
      </c>
      <c r="AB13" s="83">
        <v>0</v>
      </c>
      <c r="AC13" s="83">
        <v>0.99</v>
      </c>
      <c r="AD13" s="80">
        <v>0</v>
      </c>
      <c r="AE13" s="83">
        <v>0</v>
      </c>
      <c r="AF13" s="83">
        <v>0</v>
      </c>
      <c r="AG13" s="83">
        <v>0</v>
      </c>
      <c r="AH13" s="80">
        <v>0</v>
      </c>
      <c r="AI13" s="83">
        <v>0</v>
      </c>
      <c r="AJ13" s="83">
        <v>0</v>
      </c>
      <c r="AK13" s="80">
        <v>0</v>
      </c>
      <c r="AL13" s="83">
        <v>0</v>
      </c>
      <c r="AM13" s="83">
        <v>0</v>
      </c>
      <c r="AN13" s="117" t="s">
        <v>16</v>
      </c>
      <c r="AO13" s="210" t="s">
        <v>20</v>
      </c>
      <c r="AP13" s="210"/>
      <c r="AQ13" s="210"/>
      <c r="AR13" s="111">
        <v>0</v>
      </c>
      <c r="AS13" s="111">
        <v>0</v>
      </c>
      <c r="AT13" s="111">
        <v>0</v>
      </c>
      <c r="AU13" s="111">
        <v>0</v>
      </c>
      <c r="AV13" s="127">
        <v>1.16</v>
      </c>
      <c r="AW13" s="111">
        <v>1.16</v>
      </c>
      <c r="AX13" s="111">
        <v>1.16</v>
      </c>
      <c r="AY13" s="111">
        <v>1.16</v>
      </c>
      <c r="AZ13" s="111">
        <v>1.16</v>
      </c>
      <c r="BA13" s="111">
        <v>1.16</v>
      </c>
      <c r="BB13" s="111">
        <v>1.16</v>
      </c>
      <c r="BC13" s="111">
        <v>1.16</v>
      </c>
      <c r="BD13" s="80">
        <f>SUM(BE13*BE29,BF29*BF13,BG13*BG29,BH29*BH13,BI13*BI29)/BD29</f>
        <v>0.9037286677183421</v>
      </c>
      <c r="BE13" s="111">
        <v>1.16</v>
      </c>
      <c r="BF13" s="111">
        <v>1.16</v>
      </c>
      <c r="BG13" s="111"/>
      <c r="BH13" s="111">
        <v>1.16</v>
      </c>
      <c r="BI13" s="111">
        <v>0</v>
      </c>
      <c r="BJ13" s="117" t="s">
        <v>16</v>
      </c>
      <c r="BK13" s="210" t="s">
        <v>20</v>
      </c>
      <c r="BL13" s="210"/>
      <c r="BM13" s="210"/>
      <c r="BN13" s="115">
        <v>1.16</v>
      </c>
      <c r="BO13" s="117">
        <v>1.16</v>
      </c>
      <c r="BP13" s="117">
        <v>1.16</v>
      </c>
      <c r="BQ13" s="117">
        <v>1.16</v>
      </c>
      <c r="BR13" s="117">
        <v>1.16</v>
      </c>
      <c r="BS13" s="117">
        <v>1.16</v>
      </c>
      <c r="BT13" s="118">
        <v>1.16</v>
      </c>
      <c r="BU13" s="118">
        <v>1.16</v>
      </c>
      <c r="BV13" s="118">
        <v>1.16</v>
      </c>
      <c r="BW13" s="118">
        <v>1.16</v>
      </c>
      <c r="BX13" s="118">
        <v>1.16</v>
      </c>
      <c r="BY13" s="118">
        <v>1.16</v>
      </c>
      <c r="BZ13" s="118">
        <v>1.16</v>
      </c>
      <c r="CA13" s="118">
        <v>1.16</v>
      </c>
      <c r="CB13" s="117" t="s">
        <v>16</v>
      </c>
      <c r="CC13" s="210" t="s">
        <v>20</v>
      </c>
      <c r="CD13" s="210"/>
      <c r="CE13" s="210"/>
      <c r="CF13" s="111">
        <v>0</v>
      </c>
      <c r="CG13" s="111">
        <v>0</v>
      </c>
      <c r="CH13" s="111">
        <v>0</v>
      </c>
      <c r="CI13" s="111">
        <v>0</v>
      </c>
      <c r="CJ13" s="82">
        <f>SUM(CQ13)</f>
        <v>0.5383250450138398</v>
      </c>
      <c r="CK13" s="83">
        <f>SUM(E13*E29,V29*V13,Z13*Z29,AC29*AC13,AD13*AD29)/CK29</f>
        <v>0.126870998722552</v>
      </c>
      <c r="CL13" s="83">
        <f t="shared" si="6"/>
        <v>0</v>
      </c>
      <c r="CM13" s="83">
        <f t="shared" si="7"/>
        <v>0</v>
      </c>
      <c r="CN13" s="83">
        <f>SUM(AR13*AR29,AV29*AV13,BD13*BD29,BN29*BN13,BT13*BT29,BY29*BY13,CF13*CF29)/CN29</f>
        <v>0.9272982226999181</v>
      </c>
      <c r="CO13" s="84">
        <f>SUM(CJ13)*CJ29</f>
        <v>22504.037900000003</v>
      </c>
      <c r="CP13" s="85">
        <f t="shared" si="8"/>
        <v>270048.45480000007</v>
      </c>
      <c r="CQ13" s="25">
        <f>SUM(CN13*CN29,CM29*CM13,CL13*CL29,CK29*CK13)/CJ29</f>
        <v>0.5383250450138398</v>
      </c>
      <c r="CR13" s="25"/>
      <c r="CS13" s="25"/>
    </row>
    <row r="14" spans="1:97" ht="12.75" customHeight="1">
      <c r="A14" s="17" t="s">
        <v>21</v>
      </c>
      <c r="B14" s="210" t="s">
        <v>22</v>
      </c>
      <c r="C14" s="210"/>
      <c r="D14" s="210"/>
      <c r="E14" s="150">
        <f>SUM(F14*F29,G14*G29,H14*H29,I14*I29,J14*J29,K14*K29,L14*L29,M14*M29,N14*N29,O14*O29)/E29</f>
        <v>0.9797202354579404</v>
      </c>
      <c r="F14" s="118">
        <v>1</v>
      </c>
      <c r="G14" s="118">
        <v>1</v>
      </c>
      <c r="H14" s="118">
        <v>1</v>
      </c>
      <c r="I14" s="118">
        <v>1</v>
      </c>
      <c r="J14" s="118">
        <v>1</v>
      </c>
      <c r="K14" s="118">
        <v>1</v>
      </c>
      <c r="L14" s="118">
        <v>1</v>
      </c>
      <c r="M14" s="118">
        <v>1</v>
      </c>
      <c r="N14" s="118">
        <v>1</v>
      </c>
      <c r="O14" s="118">
        <v>0.8</v>
      </c>
      <c r="P14" s="118">
        <v>1</v>
      </c>
      <c r="Q14" s="118">
        <v>1</v>
      </c>
      <c r="R14" s="118">
        <v>1</v>
      </c>
      <c r="S14" s="118">
        <v>1</v>
      </c>
      <c r="T14" s="118">
        <v>1</v>
      </c>
      <c r="U14" s="118">
        <v>1</v>
      </c>
      <c r="V14" s="114">
        <v>1</v>
      </c>
      <c r="W14" s="210" t="s">
        <v>22</v>
      </c>
      <c r="X14" s="210"/>
      <c r="Y14" s="210"/>
      <c r="Z14" s="89">
        <v>1</v>
      </c>
      <c r="AA14" s="83">
        <v>1</v>
      </c>
      <c r="AB14" s="83">
        <v>1</v>
      </c>
      <c r="AC14" s="83">
        <v>1</v>
      </c>
      <c r="AD14" s="80">
        <v>1</v>
      </c>
      <c r="AE14" s="83">
        <v>1</v>
      </c>
      <c r="AF14" s="83">
        <v>1</v>
      </c>
      <c r="AG14" s="83">
        <v>1</v>
      </c>
      <c r="AH14" s="80">
        <v>1</v>
      </c>
      <c r="AI14" s="83">
        <v>1</v>
      </c>
      <c r="AJ14" s="83">
        <v>1</v>
      </c>
      <c r="AK14" s="80">
        <v>1</v>
      </c>
      <c r="AL14" s="83">
        <v>1</v>
      </c>
      <c r="AM14" s="83">
        <v>1</v>
      </c>
      <c r="AN14" s="117" t="s">
        <v>21</v>
      </c>
      <c r="AO14" s="210" t="s">
        <v>22</v>
      </c>
      <c r="AP14" s="210"/>
      <c r="AQ14" s="210"/>
      <c r="AR14" s="111">
        <v>0</v>
      </c>
      <c r="AS14" s="111">
        <v>0</v>
      </c>
      <c r="AT14" s="111">
        <v>0</v>
      </c>
      <c r="AU14" s="111">
        <v>0</v>
      </c>
      <c r="AV14" s="80">
        <v>1</v>
      </c>
      <c r="AW14" s="83">
        <v>1</v>
      </c>
      <c r="AX14" s="83">
        <v>1</v>
      </c>
      <c r="AY14" s="83">
        <v>1</v>
      </c>
      <c r="AZ14" s="83">
        <v>1</v>
      </c>
      <c r="BA14" s="83">
        <v>1</v>
      </c>
      <c r="BB14" s="83">
        <v>1</v>
      </c>
      <c r="BC14" s="83">
        <v>1</v>
      </c>
      <c r="BD14" s="80">
        <v>1</v>
      </c>
      <c r="BE14" s="83">
        <v>1</v>
      </c>
      <c r="BF14" s="83">
        <v>1</v>
      </c>
      <c r="BG14" s="111"/>
      <c r="BH14" s="83">
        <v>1</v>
      </c>
      <c r="BI14" s="83">
        <v>1</v>
      </c>
      <c r="BJ14" s="117" t="s">
        <v>21</v>
      </c>
      <c r="BK14" s="210" t="s">
        <v>22</v>
      </c>
      <c r="BL14" s="210"/>
      <c r="BM14" s="210"/>
      <c r="BN14" s="114">
        <v>1</v>
      </c>
      <c r="BO14" s="118">
        <v>1</v>
      </c>
      <c r="BP14" s="118">
        <v>1</v>
      </c>
      <c r="BQ14" s="118">
        <v>1</v>
      </c>
      <c r="BR14" s="118">
        <v>1</v>
      </c>
      <c r="BS14" s="118">
        <v>1</v>
      </c>
      <c r="BT14" s="118">
        <v>1</v>
      </c>
      <c r="BU14" s="118">
        <v>1</v>
      </c>
      <c r="BV14" s="118">
        <v>1</v>
      </c>
      <c r="BW14" s="118">
        <v>1</v>
      </c>
      <c r="BX14" s="118">
        <v>1</v>
      </c>
      <c r="BY14" s="118">
        <v>1</v>
      </c>
      <c r="BZ14" s="118">
        <v>1</v>
      </c>
      <c r="CA14" s="118">
        <v>1</v>
      </c>
      <c r="CB14" s="117" t="s">
        <v>21</v>
      </c>
      <c r="CC14" s="210" t="s">
        <v>22</v>
      </c>
      <c r="CD14" s="210"/>
      <c r="CE14" s="210"/>
      <c r="CF14" s="83">
        <v>1</v>
      </c>
      <c r="CG14" s="83">
        <v>1</v>
      </c>
      <c r="CH14" s="83">
        <v>1</v>
      </c>
      <c r="CI14" s="83">
        <v>1</v>
      </c>
      <c r="CJ14" s="82">
        <f>SUM(CF14*CF29,BN14*BN29,BT14*BT29,BY14*BY29,BD14*BD29,AV29*AV14,AK14*AK29,AR14*AR29,AH29*AH14,AD14*AD29,AC29*AC14,Z14*Z29,V29*V14,E14*E29)/CJ29</f>
        <v>0.9562623598183996</v>
      </c>
      <c r="CK14" s="83">
        <f>SUM(E14*E29,V29*V14,Z14*Z29,AC29*AC14,AD14*AD29)/CK29</f>
        <v>0.9901184368872213</v>
      </c>
      <c r="CL14" s="83">
        <f t="shared" si="6"/>
        <v>1</v>
      </c>
      <c r="CM14" s="83">
        <f t="shared" si="7"/>
        <v>1</v>
      </c>
      <c r="CN14" s="83">
        <f>SUM(AR14*AR29,AV29*AV14,BD14*BD29,BN29*BN14,BT14*BT29,BY29*BY14,CF14*CF29)/CN29</f>
        <v>0.9243457005120113</v>
      </c>
      <c r="CO14" s="84">
        <f>SUM(CJ14)*CJ29</f>
        <v>39975.41</v>
      </c>
      <c r="CP14" s="85">
        <f t="shared" si="8"/>
        <v>479704.92000000004</v>
      </c>
      <c r="CQ14" s="25">
        <f>SUM(CN14*CN29,CM29*CM14,CL14*CL29,CK29*CK14)/CJ29</f>
        <v>0.9562623598183995</v>
      </c>
      <c r="CR14" s="25"/>
      <c r="CS14" s="25"/>
    </row>
    <row r="15" spans="1:97" ht="12.75" customHeight="1">
      <c r="A15" s="17" t="s">
        <v>17</v>
      </c>
      <c r="B15" s="209" t="s">
        <v>3</v>
      </c>
      <c r="C15" s="209"/>
      <c r="D15" s="209"/>
      <c r="E15" s="150">
        <f>SUM(F15*F29,G15*G29,H15*H29,I15*I29,J15*J29,K15*K29,L15*L29,M15*M29,N15*N29,O15*O29)/E29</f>
        <v>0.10350351288056207</v>
      </c>
      <c r="F15" s="118">
        <v>0.11</v>
      </c>
      <c r="G15" s="118">
        <v>0</v>
      </c>
      <c r="H15" s="118">
        <v>0.11</v>
      </c>
      <c r="I15" s="118">
        <v>0.11</v>
      </c>
      <c r="J15" s="118">
        <v>0.11</v>
      </c>
      <c r="K15" s="118">
        <v>0.11</v>
      </c>
      <c r="L15" s="118">
        <v>0.11</v>
      </c>
      <c r="M15" s="118">
        <v>0.11</v>
      </c>
      <c r="N15" s="118">
        <v>0.11</v>
      </c>
      <c r="O15" s="118">
        <v>0.09</v>
      </c>
      <c r="P15" s="118">
        <v>0.11</v>
      </c>
      <c r="Q15" s="118">
        <v>0.11</v>
      </c>
      <c r="R15" s="118">
        <v>0.11</v>
      </c>
      <c r="S15" s="118">
        <v>0.11</v>
      </c>
      <c r="T15" s="118">
        <v>0.11</v>
      </c>
      <c r="U15" s="118">
        <v>0.11</v>
      </c>
      <c r="V15" s="114">
        <v>0.11</v>
      </c>
      <c r="W15" s="209" t="s">
        <v>3</v>
      </c>
      <c r="X15" s="209"/>
      <c r="Y15" s="209"/>
      <c r="Z15" s="80">
        <v>0.11</v>
      </c>
      <c r="AA15" s="83">
        <v>0.11</v>
      </c>
      <c r="AB15" s="83">
        <v>0.11</v>
      </c>
      <c r="AC15" s="83">
        <v>0.11</v>
      </c>
      <c r="AD15" s="80">
        <v>0.11</v>
      </c>
      <c r="AE15" s="83">
        <v>0.11</v>
      </c>
      <c r="AF15" s="83">
        <v>0.11</v>
      </c>
      <c r="AG15" s="83">
        <v>0.11</v>
      </c>
      <c r="AH15" s="80">
        <v>0.11</v>
      </c>
      <c r="AI15" s="83">
        <v>0.11</v>
      </c>
      <c r="AJ15" s="83">
        <v>0.11</v>
      </c>
      <c r="AK15" s="80">
        <v>0.11</v>
      </c>
      <c r="AL15" s="83">
        <v>0.11</v>
      </c>
      <c r="AM15" s="83">
        <v>0.11</v>
      </c>
      <c r="AN15" s="117" t="s">
        <v>17</v>
      </c>
      <c r="AO15" s="209" t="s">
        <v>3</v>
      </c>
      <c r="AP15" s="209"/>
      <c r="AQ15" s="209"/>
      <c r="AR15" s="94">
        <v>0</v>
      </c>
      <c r="AS15" s="94">
        <v>0</v>
      </c>
      <c r="AT15" s="94">
        <v>0</v>
      </c>
      <c r="AU15" s="94">
        <v>0</v>
      </c>
      <c r="AV15" s="110">
        <v>0.11</v>
      </c>
      <c r="AW15" s="86">
        <v>0.11</v>
      </c>
      <c r="AX15" s="94">
        <v>0.11</v>
      </c>
      <c r="AY15" s="86">
        <v>0.11</v>
      </c>
      <c r="AZ15" s="86">
        <v>0.11</v>
      </c>
      <c r="BA15" s="86">
        <v>0.11</v>
      </c>
      <c r="BB15" s="86">
        <v>0.11</v>
      </c>
      <c r="BC15" s="86">
        <v>0.11</v>
      </c>
      <c r="BD15" s="110">
        <v>0.11</v>
      </c>
      <c r="BE15" s="86">
        <v>0.11</v>
      </c>
      <c r="BF15" s="86">
        <v>0.11</v>
      </c>
      <c r="BG15" s="94"/>
      <c r="BH15" s="86">
        <v>0.11</v>
      </c>
      <c r="BI15" s="94">
        <v>0.11</v>
      </c>
      <c r="BJ15" s="117" t="s">
        <v>17</v>
      </c>
      <c r="BK15" s="209" t="s">
        <v>3</v>
      </c>
      <c r="BL15" s="209"/>
      <c r="BM15" s="209"/>
      <c r="BN15" s="119">
        <v>0.11</v>
      </c>
      <c r="BO15" s="120">
        <v>0.11</v>
      </c>
      <c r="BP15" s="120">
        <v>0.11</v>
      </c>
      <c r="BQ15" s="120">
        <v>0.11</v>
      </c>
      <c r="BR15" s="120">
        <v>0.11</v>
      </c>
      <c r="BS15" s="120">
        <v>0.11</v>
      </c>
      <c r="BT15" s="3">
        <v>0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BZ15" s="3">
        <v>0</v>
      </c>
      <c r="CA15" s="3">
        <v>0</v>
      </c>
      <c r="CB15" s="117" t="s">
        <v>17</v>
      </c>
      <c r="CC15" s="209" t="s">
        <v>3</v>
      </c>
      <c r="CD15" s="209"/>
      <c r="CE15" s="209"/>
      <c r="CF15" s="94">
        <v>0</v>
      </c>
      <c r="CG15" s="94">
        <v>0</v>
      </c>
      <c r="CH15" s="94">
        <v>0</v>
      </c>
      <c r="CI15" s="94">
        <v>0</v>
      </c>
      <c r="CJ15" s="82">
        <f>SUM(CF15*CF29,BN15*BN29,BT15*BT29,BY15*BY29,BD15*BD29,AV29*AV15,AK15*AK29,AR15*AR29,AH29*AH15,AD15*AD29,AC29*AC15,Z15*Z29,V29*V15,E15*E29)/CJ29</f>
        <v>0.08694963688716414</v>
      </c>
      <c r="CK15" s="83">
        <f>SUM(E15*E29,V29*V15,Z15*Z29,AC29*AC15,AD15*AD29)/CK29</f>
        <v>0.1068345072572741</v>
      </c>
      <c r="CL15" s="83">
        <f t="shared" si="6"/>
        <v>0.11</v>
      </c>
      <c r="CM15" s="83">
        <f t="shared" si="7"/>
        <v>0.11</v>
      </c>
      <c r="CN15" s="83">
        <f>SUM(AR15*AR29,AV29*AV15,BD15*BD29,BN29*BN15,BT15*BT29,BY29*BY15,CF15*CF29)/CN29</f>
        <v>0.06862759236835782</v>
      </c>
      <c r="CO15" s="84">
        <f>SUM(CJ15)*CJ29</f>
        <v>3634.8261000000007</v>
      </c>
      <c r="CP15" s="85">
        <f t="shared" si="8"/>
        <v>43617.91320000001</v>
      </c>
      <c r="CQ15" s="25">
        <f>SUM(CN15*CN29,CM29*CM15,CL15*CL29,CK29*CK15)/CJ29</f>
        <v>0.08694963688716414</v>
      </c>
      <c r="CR15" s="25"/>
      <c r="CS15" s="25"/>
    </row>
    <row r="16" spans="1:97" ht="22.5" customHeight="1">
      <c r="A16" s="15">
        <v>2</v>
      </c>
      <c r="B16" s="181" t="s">
        <v>4</v>
      </c>
      <c r="C16" s="181"/>
      <c r="D16" s="181"/>
      <c r="E16" s="151">
        <v>0.8</v>
      </c>
      <c r="F16" s="114">
        <v>0.8</v>
      </c>
      <c r="G16" s="114">
        <v>0.8</v>
      </c>
      <c r="H16" s="114">
        <v>0.8</v>
      </c>
      <c r="I16" s="114">
        <v>0.8</v>
      </c>
      <c r="J16" s="114">
        <v>0.8</v>
      </c>
      <c r="K16" s="114">
        <v>0.8</v>
      </c>
      <c r="L16" s="114">
        <v>0.8</v>
      </c>
      <c r="M16" s="114">
        <v>0.8</v>
      </c>
      <c r="N16" s="114">
        <v>0.8</v>
      </c>
      <c r="O16" s="114">
        <v>0.8</v>
      </c>
      <c r="P16" s="114">
        <v>0.8</v>
      </c>
      <c r="Q16" s="114">
        <v>0.8</v>
      </c>
      <c r="R16" s="114">
        <v>0.8</v>
      </c>
      <c r="S16" s="114">
        <v>0.8</v>
      </c>
      <c r="T16" s="114">
        <v>0.8</v>
      </c>
      <c r="U16" s="114">
        <v>0.8</v>
      </c>
      <c r="V16" s="114">
        <v>0.8</v>
      </c>
      <c r="W16" s="181" t="s">
        <v>4</v>
      </c>
      <c r="X16" s="181"/>
      <c r="Y16" s="181"/>
      <c r="Z16" s="80">
        <v>0.8</v>
      </c>
      <c r="AA16" s="80">
        <v>0.8</v>
      </c>
      <c r="AB16" s="80">
        <v>0.8</v>
      </c>
      <c r="AC16" s="80">
        <v>0.8</v>
      </c>
      <c r="AD16" s="80">
        <v>0.8</v>
      </c>
      <c r="AE16" s="80">
        <v>0.8</v>
      </c>
      <c r="AF16" s="80">
        <v>0.8</v>
      </c>
      <c r="AG16" s="80">
        <v>0.8</v>
      </c>
      <c r="AH16" s="80">
        <v>1</v>
      </c>
      <c r="AI16" s="80">
        <v>1</v>
      </c>
      <c r="AJ16" s="80">
        <v>1</v>
      </c>
      <c r="AK16" s="80">
        <v>0</v>
      </c>
      <c r="AL16" s="80">
        <v>0</v>
      </c>
      <c r="AM16" s="80">
        <v>0</v>
      </c>
      <c r="AN16" s="115">
        <v>2</v>
      </c>
      <c r="AO16" s="181" t="s">
        <v>4</v>
      </c>
      <c r="AP16" s="181"/>
      <c r="AQ16" s="181"/>
      <c r="AR16" s="111">
        <v>0</v>
      </c>
      <c r="AS16" s="111">
        <v>0</v>
      </c>
      <c r="AT16" s="111">
        <v>0</v>
      </c>
      <c r="AU16" s="111">
        <v>0</v>
      </c>
      <c r="AV16" s="80">
        <v>1</v>
      </c>
      <c r="AW16" s="83">
        <v>1</v>
      </c>
      <c r="AX16" s="83">
        <v>1</v>
      </c>
      <c r="AY16" s="83">
        <v>1</v>
      </c>
      <c r="AZ16" s="83">
        <v>1</v>
      </c>
      <c r="BA16" s="83">
        <v>1</v>
      </c>
      <c r="BB16" s="83">
        <v>1</v>
      </c>
      <c r="BC16" s="83">
        <v>1</v>
      </c>
      <c r="BD16" s="80">
        <v>1</v>
      </c>
      <c r="BE16" s="83">
        <v>1</v>
      </c>
      <c r="BF16" s="83">
        <v>1</v>
      </c>
      <c r="BG16" s="83"/>
      <c r="BH16" s="83">
        <v>1</v>
      </c>
      <c r="BI16" s="83">
        <v>1</v>
      </c>
      <c r="BJ16" s="115">
        <v>2</v>
      </c>
      <c r="BK16" s="181" t="s">
        <v>4</v>
      </c>
      <c r="BL16" s="181"/>
      <c r="BM16" s="181"/>
      <c r="BN16" s="114">
        <v>1</v>
      </c>
      <c r="BO16" s="118">
        <v>1</v>
      </c>
      <c r="BP16" s="118">
        <v>1</v>
      </c>
      <c r="BQ16" s="118">
        <v>1</v>
      </c>
      <c r="BR16" s="118">
        <v>1</v>
      </c>
      <c r="BS16" s="118">
        <v>1</v>
      </c>
      <c r="BT16" s="118">
        <v>1</v>
      </c>
      <c r="BU16" s="118">
        <v>1</v>
      </c>
      <c r="BV16" s="118">
        <v>1</v>
      </c>
      <c r="BW16" s="118">
        <v>1</v>
      </c>
      <c r="BX16" s="118">
        <v>1</v>
      </c>
      <c r="BY16" s="118">
        <v>1</v>
      </c>
      <c r="BZ16" s="118">
        <v>1</v>
      </c>
      <c r="CA16" s="118">
        <v>1</v>
      </c>
      <c r="CB16" s="115">
        <v>2</v>
      </c>
      <c r="CC16" s="181" t="s">
        <v>4</v>
      </c>
      <c r="CD16" s="181"/>
      <c r="CE16" s="181"/>
      <c r="CF16" s="83">
        <v>1</v>
      </c>
      <c r="CG16" s="83">
        <v>1</v>
      </c>
      <c r="CH16" s="83">
        <v>1</v>
      </c>
      <c r="CI16" s="83">
        <v>1</v>
      </c>
      <c r="CJ16" s="82">
        <f>SUM(CF16*CF29,BN16*BN29,BT16*BT29,BY16*BY29,BD16*BD29,AV29*AV16,AK16*AK29,AR16*AR29,AH29*AH16,AD16*AD29,AC29*AC16,Z16*Z29,V29*V16,E16*E29)/CJ29</f>
        <v>0.8418158057842098</v>
      </c>
      <c r="CK16" s="83">
        <f>SUM(E16*E29,V29*V16,Z16*Z29,AC29*AC16,AD16*AD29)/CK29</f>
        <v>0.8</v>
      </c>
      <c r="CL16" s="83">
        <f t="shared" si="6"/>
        <v>1</v>
      </c>
      <c r="CM16" s="83">
        <f t="shared" si="7"/>
        <v>0</v>
      </c>
      <c r="CN16" s="89">
        <f>SUM(AR16*AR29,AV29*AV16,BD16*BD29,BN29*BN16,BT16*BT29,BY29*BY16,CF16*CF29)/CN29</f>
        <v>0.9243457005120113</v>
      </c>
      <c r="CO16" s="84">
        <f>SUM(CJ16)*CJ29</f>
        <v>35191.108</v>
      </c>
      <c r="CP16" s="85">
        <f t="shared" si="8"/>
        <v>422293.296</v>
      </c>
      <c r="CQ16" s="27">
        <f>SUM(CN16*CN29,CM16*CM29,CL16*CL29,CK16*CK29)/CJ29</f>
        <v>0.8418158057842098</v>
      </c>
      <c r="CR16" s="27"/>
      <c r="CS16" s="27"/>
    </row>
    <row r="17" spans="1:97" ht="13.5" customHeight="1">
      <c r="A17" s="15">
        <v>3</v>
      </c>
      <c r="B17" s="181" t="s">
        <v>24</v>
      </c>
      <c r="C17" s="181"/>
      <c r="D17" s="181"/>
      <c r="E17" s="151">
        <v>4</v>
      </c>
      <c r="F17" s="114">
        <v>4</v>
      </c>
      <c r="G17" s="114">
        <v>4</v>
      </c>
      <c r="H17" s="114">
        <v>4</v>
      </c>
      <c r="I17" s="114">
        <v>4</v>
      </c>
      <c r="J17" s="114">
        <v>4</v>
      </c>
      <c r="K17" s="114">
        <v>4</v>
      </c>
      <c r="L17" s="114">
        <v>4</v>
      </c>
      <c r="M17" s="114">
        <v>4</v>
      </c>
      <c r="N17" s="114">
        <v>4</v>
      </c>
      <c r="O17" s="114">
        <v>4</v>
      </c>
      <c r="P17" s="114">
        <v>4</v>
      </c>
      <c r="Q17" s="114">
        <v>4</v>
      </c>
      <c r="R17" s="114">
        <v>4</v>
      </c>
      <c r="S17" s="114">
        <v>4</v>
      </c>
      <c r="T17" s="114">
        <v>4</v>
      </c>
      <c r="U17" s="114">
        <v>4</v>
      </c>
      <c r="V17" s="114">
        <v>4</v>
      </c>
      <c r="W17" s="181" t="s">
        <v>24</v>
      </c>
      <c r="X17" s="181"/>
      <c r="Y17" s="181"/>
      <c r="Z17" s="80">
        <v>4</v>
      </c>
      <c r="AA17" s="80">
        <v>4</v>
      </c>
      <c r="AB17" s="80">
        <v>4</v>
      </c>
      <c r="AC17" s="80">
        <v>6.2</v>
      </c>
      <c r="AD17" s="80">
        <v>4</v>
      </c>
      <c r="AE17" s="80">
        <v>4</v>
      </c>
      <c r="AF17" s="80">
        <v>4</v>
      </c>
      <c r="AG17" s="80">
        <v>4</v>
      </c>
      <c r="AH17" s="80">
        <v>4</v>
      </c>
      <c r="AI17" s="80">
        <v>4</v>
      </c>
      <c r="AJ17" s="80">
        <v>4</v>
      </c>
      <c r="AK17" s="80">
        <v>5</v>
      </c>
      <c r="AL17" s="80">
        <v>5</v>
      </c>
      <c r="AM17" s="80">
        <v>5</v>
      </c>
      <c r="AN17" s="115">
        <v>3</v>
      </c>
      <c r="AO17" s="181" t="s">
        <v>24</v>
      </c>
      <c r="AP17" s="181"/>
      <c r="AQ17" s="181"/>
      <c r="AR17" s="111">
        <v>0</v>
      </c>
      <c r="AS17" s="111">
        <v>0</v>
      </c>
      <c r="AT17" s="111">
        <v>0</v>
      </c>
      <c r="AU17" s="111">
        <v>0</v>
      </c>
      <c r="AV17" s="80">
        <f>SUM(AW17*AW29,AX17*AX29,AY17*AY29,AZ17*AZ29,BA17*BA29,BB17*BB29,BC17*BC29)/AV29</f>
        <v>3.0295660154713513</v>
      </c>
      <c r="AW17" s="83">
        <v>4</v>
      </c>
      <c r="AX17" s="83">
        <v>4</v>
      </c>
      <c r="AY17" s="83">
        <v>2</v>
      </c>
      <c r="AZ17" s="83">
        <v>2</v>
      </c>
      <c r="BA17" s="83">
        <v>4</v>
      </c>
      <c r="BB17" s="83">
        <v>4</v>
      </c>
      <c r="BC17" s="83">
        <v>2</v>
      </c>
      <c r="BD17" s="80">
        <f>SUM(BE17*BE29,BF29*BF17,BG17*BG29,BH29*BH17,BI17*BI29)/BD29</f>
        <v>3.4477269467947806</v>
      </c>
      <c r="BE17" s="83">
        <v>4</v>
      </c>
      <c r="BF17" s="83">
        <v>2</v>
      </c>
      <c r="BG17" s="83"/>
      <c r="BH17" s="83">
        <v>4</v>
      </c>
      <c r="BI17" s="83">
        <v>4</v>
      </c>
      <c r="BJ17" s="115">
        <v>3</v>
      </c>
      <c r="BK17" s="181" t="s">
        <v>24</v>
      </c>
      <c r="BL17" s="181"/>
      <c r="BM17" s="181"/>
      <c r="BN17" s="114">
        <f>SUM(BO17*BO29,BP17*BP29,BQ17*BQ29,BR17*BR29,BS17*BS29)/BN29</f>
        <v>3.134122382481192</v>
      </c>
      <c r="BO17" s="118">
        <v>2</v>
      </c>
      <c r="BP17" s="118">
        <v>4</v>
      </c>
      <c r="BQ17" s="118">
        <v>4</v>
      </c>
      <c r="BR17" s="118">
        <v>2</v>
      </c>
      <c r="BS17" s="118">
        <v>4</v>
      </c>
      <c r="BT17" s="118">
        <v>4</v>
      </c>
      <c r="BU17" s="118">
        <v>4</v>
      </c>
      <c r="BV17" s="118">
        <v>4</v>
      </c>
      <c r="BW17" s="118">
        <v>4</v>
      </c>
      <c r="BX17" s="118">
        <v>4</v>
      </c>
      <c r="BY17" s="118">
        <v>4</v>
      </c>
      <c r="BZ17" s="118">
        <v>4</v>
      </c>
      <c r="CA17" s="118">
        <v>4</v>
      </c>
      <c r="CB17" s="115">
        <v>3</v>
      </c>
      <c r="CC17" s="181" t="s">
        <v>24</v>
      </c>
      <c r="CD17" s="181"/>
      <c r="CE17" s="181"/>
      <c r="CF17" s="83">
        <v>2</v>
      </c>
      <c r="CG17" s="83">
        <v>2</v>
      </c>
      <c r="CH17" s="83">
        <v>2</v>
      </c>
      <c r="CI17" s="83">
        <v>2</v>
      </c>
      <c r="CJ17" s="82">
        <f>SUM(CF17*CF29,BN17*BN29,BT17*BT29,BY17*BY29,BD17*BD29,AV29*AV17,AK17*AK29,AR17*AR29,AH29*AH17,AD17*AD29,AC29*AC17,Z17*Z29,V29*V17,E17*E29)/CJ29</f>
        <v>3.58361312043089</v>
      </c>
      <c r="CK17" s="83">
        <f>SUM(E17*E29,V29*V17,Z17*Z29,AC29*AC17,AD17*AD29)/CK29</f>
        <v>4.281935552716782</v>
      </c>
      <c r="CL17" s="83">
        <f t="shared" si="6"/>
        <v>4</v>
      </c>
      <c r="CM17" s="83">
        <f t="shared" si="7"/>
        <v>5</v>
      </c>
      <c r="CN17" s="89">
        <f>SUM(AR17*AR29,AV29*AV17,BD17*BD29,BN29*BN17,BT17*BT29,BY29*BY17,CF17*CF29)/CN29</f>
        <v>2.926118919016975</v>
      </c>
      <c r="CO17" s="84">
        <f>SUM(CJ17)*CJ29</f>
        <v>149808.682</v>
      </c>
      <c r="CP17" s="85">
        <f t="shared" si="8"/>
        <v>1797704.184</v>
      </c>
      <c r="CQ17" s="27">
        <f>SUM(CN17*CN29,CM17*CM29,CL17*CL29,CK17*CK29)/CJ29</f>
        <v>3.583613120430889</v>
      </c>
      <c r="CR17" s="27"/>
      <c r="CS17" s="27"/>
    </row>
    <row r="18" spans="1:97" ht="23.25" customHeight="1">
      <c r="A18" s="15">
        <v>4</v>
      </c>
      <c r="B18" s="181" t="s">
        <v>5</v>
      </c>
      <c r="C18" s="181"/>
      <c r="D18" s="181"/>
      <c r="E18" s="114">
        <f>SUM(E20:E23)</f>
        <v>3.1111602000126592</v>
      </c>
      <c r="F18" s="114">
        <f>SUM(F20:F23)</f>
        <v>3.1700000000000004</v>
      </c>
      <c r="G18" s="114">
        <f aca="true" t="shared" si="9" ref="G18:N18">SUM(G20:G23)</f>
        <v>2.72</v>
      </c>
      <c r="H18" s="114">
        <f t="shared" si="9"/>
        <v>3.1700000000000004</v>
      </c>
      <c r="I18" s="114">
        <f t="shared" si="9"/>
        <v>3.1700000000000004</v>
      </c>
      <c r="J18" s="114">
        <f t="shared" si="9"/>
        <v>3.1700000000000004</v>
      </c>
      <c r="K18" s="114">
        <f t="shared" si="9"/>
        <v>3.1700000000000004</v>
      </c>
      <c r="L18" s="114">
        <f t="shared" si="9"/>
        <v>3.1700000000000004</v>
      </c>
      <c r="M18" s="114">
        <f t="shared" si="9"/>
        <v>3.1700000000000004</v>
      </c>
      <c r="N18" s="114">
        <f t="shared" si="9"/>
        <v>3.1700000000000004</v>
      </c>
      <c r="O18" s="114">
        <f>SUM(O20:O23)</f>
        <v>2.77</v>
      </c>
      <c r="P18" s="114">
        <f aca="true" t="shared" si="10" ref="P18:U18">SUM(P20:P23)</f>
        <v>3.1700000000000004</v>
      </c>
      <c r="Q18" s="114">
        <f t="shared" si="10"/>
        <v>3.1700000000000004</v>
      </c>
      <c r="R18" s="114">
        <f t="shared" si="10"/>
        <v>3.1700000000000004</v>
      </c>
      <c r="S18" s="114">
        <f t="shared" si="10"/>
        <v>3.1700000000000004</v>
      </c>
      <c r="T18" s="114">
        <f t="shared" si="10"/>
        <v>3.1700000000000004</v>
      </c>
      <c r="U18" s="114">
        <f t="shared" si="10"/>
        <v>3.1700000000000004</v>
      </c>
      <c r="V18" s="114">
        <f>SUM(V20:V23)</f>
        <v>3.1700000000000004</v>
      </c>
      <c r="W18" s="181" t="s">
        <v>5</v>
      </c>
      <c r="X18" s="181"/>
      <c r="Y18" s="181"/>
      <c r="Z18" s="80">
        <f aca="true" t="shared" si="11" ref="Z18:AL18">SUM(Z20:Z23)</f>
        <v>3.1700000000000004</v>
      </c>
      <c r="AA18" s="80">
        <f>SUM(AA20:AA23)</f>
        <v>3.1700000000000004</v>
      </c>
      <c r="AB18" s="80">
        <f>SUM(AB20:AB23)</f>
        <v>3.1700000000000004</v>
      </c>
      <c r="AC18" s="80">
        <f t="shared" si="11"/>
        <v>6.75</v>
      </c>
      <c r="AD18" s="80">
        <f t="shared" si="11"/>
        <v>3.1700000000000004</v>
      </c>
      <c r="AE18" s="80">
        <f t="shared" si="11"/>
        <v>3.1700000000000004</v>
      </c>
      <c r="AF18" s="80">
        <f>SUM(AF20:AF23)</f>
        <v>3.1700000000000004</v>
      </c>
      <c r="AG18" s="80">
        <f>SUM(AG20:AG23)</f>
        <v>3.1700000000000004</v>
      </c>
      <c r="AH18" s="80">
        <f t="shared" si="11"/>
        <v>2</v>
      </c>
      <c r="AI18" s="80">
        <f t="shared" si="11"/>
        <v>2</v>
      </c>
      <c r="AJ18" s="80">
        <f>SUM(AJ20:AJ23)</f>
        <v>2</v>
      </c>
      <c r="AK18" s="80">
        <f>SUM(AK20:AK23)</f>
        <v>0.45</v>
      </c>
      <c r="AL18" s="80">
        <f t="shared" si="11"/>
        <v>0.45</v>
      </c>
      <c r="AM18" s="80">
        <f>SUM(AM20:AM23)</f>
        <v>0.45</v>
      </c>
      <c r="AN18" s="115">
        <v>4</v>
      </c>
      <c r="AO18" s="181" t="s">
        <v>5</v>
      </c>
      <c r="AP18" s="181"/>
      <c r="AQ18" s="181"/>
      <c r="AR18" s="80">
        <f aca="true" t="shared" si="12" ref="AR18:BI18">SUM(AR20:AR23)</f>
        <v>0</v>
      </c>
      <c r="AS18" s="80">
        <f t="shared" si="12"/>
        <v>0</v>
      </c>
      <c r="AT18" s="80">
        <f t="shared" si="12"/>
        <v>0</v>
      </c>
      <c r="AU18" s="80">
        <f t="shared" si="12"/>
        <v>0</v>
      </c>
      <c r="AV18" s="80">
        <f t="shared" si="12"/>
        <v>2.9000000000000004</v>
      </c>
      <c r="AW18" s="80">
        <f t="shared" si="12"/>
        <v>2.9000000000000004</v>
      </c>
      <c r="AX18" s="80">
        <f t="shared" si="12"/>
        <v>2.9000000000000004</v>
      </c>
      <c r="AY18" s="80">
        <f t="shared" si="12"/>
        <v>2.9000000000000004</v>
      </c>
      <c r="AZ18" s="80">
        <f t="shared" si="12"/>
        <v>2.9000000000000004</v>
      </c>
      <c r="BA18" s="80">
        <f>SUM(BA20:BA23)</f>
        <v>2.9000000000000004</v>
      </c>
      <c r="BB18" s="80">
        <f>SUM(BB20:BB23)</f>
        <v>2.9000000000000004</v>
      </c>
      <c r="BC18" s="80">
        <f t="shared" si="12"/>
        <v>2.9000000000000004</v>
      </c>
      <c r="BD18" s="80">
        <f t="shared" si="12"/>
        <v>2.9000000000000004</v>
      </c>
      <c r="BE18" s="80">
        <f t="shared" si="12"/>
        <v>2.9000000000000004</v>
      </c>
      <c r="BF18" s="80">
        <f>SUM(BF20:BF23)</f>
        <v>2.9000000000000004</v>
      </c>
      <c r="BG18" s="80">
        <f t="shared" si="12"/>
        <v>0</v>
      </c>
      <c r="BH18" s="80">
        <f>SUM(BH20:BH23)</f>
        <v>2.9000000000000004</v>
      </c>
      <c r="BI18" s="80">
        <f t="shared" si="12"/>
        <v>2.9000000000000004</v>
      </c>
      <c r="BJ18" s="115">
        <v>4</v>
      </c>
      <c r="BK18" s="181" t="s">
        <v>5</v>
      </c>
      <c r="BL18" s="181"/>
      <c r="BM18" s="181"/>
      <c r="BN18" s="114">
        <f aca="true" t="shared" si="13" ref="BN18:BU18">SUM(BN20:BN23)</f>
        <v>2.9000000000000004</v>
      </c>
      <c r="BO18" s="114">
        <f t="shared" si="13"/>
        <v>2.9000000000000004</v>
      </c>
      <c r="BP18" s="114">
        <f>SUM(BP20:BP23)</f>
        <v>2.9000000000000004</v>
      </c>
      <c r="BQ18" s="114">
        <f>SUM(BQ20:BQ23)</f>
        <v>2.9000000000000004</v>
      </c>
      <c r="BR18" s="114">
        <f>SUM(BR20:BR23)</f>
        <v>2.9000000000000004</v>
      </c>
      <c r="BS18" s="114">
        <f t="shared" si="13"/>
        <v>2.9000000000000004</v>
      </c>
      <c r="BT18" s="114">
        <f t="shared" si="13"/>
        <v>2.57</v>
      </c>
      <c r="BU18" s="114">
        <f t="shared" si="13"/>
        <v>2.57</v>
      </c>
      <c r="BV18" s="114">
        <f aca="true" t="shared" si="14" ref="BV18:CA18">SUM(BV20:BV23)</f>
        <v>2.57</v>
      </c>
      <c r="BW18" s="114">
        <f t="shared" si="14"/>
        <v>2.57</v>
      </c>
      <c r="BX18" s="114">
        <f t="shared" si="14"/>
        <v>2.57</v>
      </c>
      <c r="BY18" s="114">
        <f t="shared" si="14"/>
        <v>2.57</v>
      </c>
      <c r="BZ18" s="114">
        <f t="shared" si="14"/>
        <v>2.57</v>
      </c>
      <c r="CA18" s="114">
        <f t="shared" si="14"/>
        <v>2.57</v>
      </c>
      <c r="CB18" s="115">
        <v>4</v>
      </c>
      <c r="CC18" s="181" t="s">
        <v>5</v>
      </c>
      <c r="CD18" s="181"/>
      <c r="CE18" s="181"/>
      <c r="CF18" s="80">
        <f>SUM(CF20:CF23)</f>
        <v>2.57</v>
      </c>
      <c r="CG18" s="80">
        <f>SUM(CG20:CG23)</f>
        <v>2.57</v>
      </c>
      <c r="CH18" s="80">
        <f>SUM(CH20:CH23)</f>
        <v>2.57</v>
      </c>
      <c r="CI18" s="80">
        <f>SUM(CI20:CI23)</f>
        <v>2.57</v>
      </c>
      <c r="CJ18" s="80">
        <f>SUM(CJ20:CJ23)</f>
        <v>2.864131989404794</v>
      </c>
      <c r="CK18" s="80">
        <f aca="true" t="shared" si="15" ref="CK18:CP18">SUM(CK20:CK23)</f>
        <v>3.600115624157647</v>
      </c>
      <c r="CL18" s="83">
        <f t="shared" si="6"/>
        <v>2</v>
      </c>
      <c r="CM18" s="83">
        <f t="shared" si="7"/>
        <v>0.45</v>
      </c>
      <c r="CN18" s="80">
        <f t="shared" si="15"/>
        <v>2.581451227420942</v>
      </c>
      <c r="CO18" s="92">
        <f t="shared" si="15"/>
        <v>119523.3695</v>
      </c>
      <c r="CP18" s="92">
        <f t="shared" si="15"/>
        <v>1434280.434</v>
      </c>
      <c r="CQ18" s="78">
        <f>SUM(CQ20:CQ23)</f>
        <v>2.864131989404794</v>
      </c>
      <c r="CR18" s="6"/>
      <c r="CS18" s="6"/>
    </row>
    <row r="19" spans="1:97" ht="12.75" customHeight="1">
      <c r="A19" s="15"/>
      <c r="B19" s="207" t="s">
        <v>2</v>
      </c>
      <c r="C19" s="208"/>
      <c r="D19" s="208"/>
      <c r="E19" s="152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207" t="s">
        <v>2</v>
      </c>
      <c r="X19" s="208"/>
      <c r="Y19" s="208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15"/>
      <c r="AO19" s="207" t="s">
        <v>2</v>
      </c>
      <c r="AP19" s="208"/>
      <c r="AQ19" s="208"/>
      <c r="AR19" s="94"/>
      <c r="AS19" s="94"/>
      <c r="AT19" s="94"/>
      <c r="AU19" s="94"/>
      <c r="AV19" s="110"/>
      <c r="AW19" s="94"/>
      <c r="AX19" s="94"/>
      <c r="AY19" s="94"/>
      <c r="AZ19" s="94"/>
      <c r="BA19" s="94"/>
      <c r="BB19" s="94"/>
      <c r="BC19" s="94"/>
      <c r="BD19" s="110"/>
      <c r="BE19" s="94"/>
      <c r="BF19" s="94"/>
      <c r="BG19" s="94"/>
      <c r="BH19" s="94"/>
      <c r="BI19" s="94"/>
      <c r="BJ19" s="115"/>
      <c r="BK19" s="207" t="s">
        <v>2</v>
      </c>
      <c r="BL19" s="208"/>
      <c r="BM19" s="208"/>
      <c r="BN19" s="116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115"/>
      <c r="CC19" s="207" t="s">
        <v>2</v>
      </c>
      <c r="CD19" s="208"/>
      <c r="CE19" s="208"/>
      <c r="CF19" s="94"/>
      <c r="CG19" s="94"/>
      <c r="CH19" s="94"/>
      <c r="CI19" s="94"/>
      <c r="CJ19" s="82"/>
      <c r="CK19" s="86"/>
      <c r="CL19" s="83"/>
      <c r="CM19" s="83"/>
      <c r="CN19" s="86"/>
      <c r="CO19" s="85"/>
      <c r="CP19" s="85"/>
      <c r="CQ19" s="22"/>
      <c r="CR19" s="22"/>
      <c r="CS19" s="22"/>
    </row>
    <row r="20" spans="1:97" ht="24.75" customHeight="1">
      <c r="A20" s="15"/>
      <c r="B20" s="206" t="s">
        <v>6</v>
      </c>
      <c r="C20" s="206"/>
      <c r="D20" s="206"/>
      <c r="E20" s="150">
        <f>SUM(F20*F29,G20*G29,H20*H29,I20*I29,J20*J29,K20*K29,L20*L29,M20*M29,N20*N29,O20*O29)/E29</f>
        <v>0.026363693904677517</v>
      </c>
      <c r="F20" s="153">
        <v>0</v>
      </c>
      <c r="G20" s="153">
        <v>0</v>
      </c>
      <c r="H20" s="153">
        <v>0</v>
      </c>
      <c r="I20" s="153">
        <v>0</v>
      </c>
      <c r="J20" s="153">
        <v>0</v>
      </c>
      <c r="K20" s="153">
        <v>0</v>
      </c>
      <c r="L20" s="153">
        <v>0</v>
      </c>
      <c r="M20" s="153">
        <v>0</v>
      </c>
      <c r="N20" s="153">
        <v>0</v>
      </c>
      <c r="O20" s="154">
        <v>0.26</v>
      </c>
      <c r="P20" s="153">
        <v>0</v>
      </c>
      <c r="Q20" s="153">
        <v>0</v>
      </c>
      <c r="R20" s="153">
        <v>0</v>
      </c>
      <c r="S20" s="153">
        <v>0</v>
      </c>
      <c r="T20" s="153">
        <v>0</v>
      </c>
      <c r="U20" s="153">
        <v>0</v>
      </c>
      <c r="V20" s="155">
        <v>0</v>
      </c>
      <c r="W20" s="206" t="s">
        <v>6</v>
      </c>
      <c r="X20" s="206"/>
      <c r="Y20" s="206"/>
      <c r="Z20" s="136">
        <v>0</v>
      </c>
      <c r="AA20" s="137">
        <v>0</v>
      </c>
      <c r="AB20" s="137">
        <v>0</v>
      </c>
      <c r="AC20" s="138">
        <v>0</v>
      </c>
      <c r="AD20" s="136">
        <v>0</v>
      </c>
      <c r="AE20" s="137">
        <v>0</v>
      </c>
      <c r="AF20" s="137">
        <v>0</v>
      </c>
      <c r="AG20" s="137">
        <v>0</v>
      </c>
      <c r="AH20" s="89">
        <v>0</v>
      </c>
      <c r="AI20" s="138">
        <v>0</v>
      </c>
      <c r="AJ20" s="138">
        <v>0</v>
      </c>
      <c r="AK20" s="89">
        <v>0</v>
      </c>
      <c r="AL20" s="138">
        <v>0</v>
      </c>
      <c r="AM20" s="138">
        <v>0</v>
      </c>
      <c r="AN20" s="115"/>
      <c r="AO20" s="206" t="s">
        <v>6</v>
      </c>
      <c r="AP20" s="206"/>
      <c r="AQ20" s="206"/>
      <c r="AR20" s="111">
        <v>0</v>
      </c>
      <c r="AS20" s="111">
        <v>0</v>
      </c>
      <c r="AT20" s="111">
        <v>0</v>
      </c>
      <c r="AU20" s="111">
        <v>0</v>
      </c>
      <c r="AV20" s="127">
        <v>0</v>
      </c>
      <c r="AW20" s="111">
        <v>0</v>
      </c>
      <c r="AX20" s="111">
        <v>0</v>
      </c>
      <c r="AY20" s="111">
        <v>0</v>
      </c>
      <c r="AZ20" s="111">
        <v>0</v>
      </c>
      <c r="BA20" s="111">
        <v>0</v>
      </c>
      <c r="BB20" s="111">
        <v>0</v>
      </c>
      <c r="BC20" s="111">
        <v>0</v>
      </c>
      <c r="BD20" s="127">
        <v>0</v>
      </c>
      <c r="BE20" s="111">
        <v>0</v>
      </c>
      <c r="BF20" s="111">
        <v>0</v>
      </c>
      <c r="BG20" s="111">
        <v>0</v>
      </c>
      <c r="BH20" s="111">
        <v>0</v>
      </c>
      <c r="BI20" s="111">
        <v>0</v>
      </c>
      <c r="BJ20" s="115"/>
      <c r="BK20" s="206" t="s">
        <v>6</v>
      </c>
      <c r="BL20" s="206"/>
      <c r="BM20" s="206"/>
      <c r="BN20" s="115">
        <v>0</v>
      </c>
      <c r="BO20" s="117">
        <v>0</v>
      </c>
      <c r="BP20" s="117">
        <v>0</v>
      </c>
      <c r="BQ20" s="117">
        <v>0</v>
      </c>
      <c r="BR20" s="117">
        <v>0</v>
      </c>
      <c r="BS20" s="117">
        <v>0</v>
      </c>
      <c r="BT20" s="117">
        <v>0</v>
      </c>
      <c r="BU20" s="117">
        <v>0</v>
      </c>
      <c r="BV20" s="117">
        <v>0</v>
      </c>
      <c r="BW20" s="117">
        <v>0</v>
      </c>
      <c r="BX20" s="117">
        <v>0</v>
      </c>
      <c r="BY20" s="117">
        <v>0</v>
      </c>
      <c r="BZ20" s="117">
        <v>0</v>
      </c>
      <c r="CA20" s="117">
        <v>0</v>
      </c>
      <c r="CB20" s="115"/>
      <c r="CC20" s="206" t="s">
        <v>6</v>
      </c>
      <c r="CD20" s="206"/>
      <c r="CE20" s="206"/>
      <c r="CF20" s="111">
        <v>0</v>
      </c>
      <c r="CG20" s="111">
        <v>0</v>
      </c>
      <c r="CH20" s="111">
        <v>0</v>
      </c>
      <c r="CI20" s="111">
        <v>0</v>
      </c>
      <c r="CJ20" s="82">
        <f>SUM(AR20*AR29,AH29*AH20,AD20*AD29,AC29*AC20,Z20*Z29,V29*V20,E20*E29)/CJ29</f>
        <v>0.004981842564110785</v>
      </c>
      <c r="CK20" s="83">
        <f>SUM(E20*E29,V29*V20,Z20*Z29,AC29*AC20,AD20*AD29)/CK29</f>
        <v>0.01284603204661236</v>
      </c>
      <c r="CL20" s="83">
        <f t="shared" si="6"/>
        <v>0</v>
      </c>
      <c r="CM20" s="83">
        <f t="shared" si="7"/>
        <v>0</v>
      </c>
      <c r="CN20" s="83">
        <v>0</v>
      </c>
      <c r="CO20" s="84"/>
      <c r="CP20" s="85"/>
      <c r="CQ20" s="27">
        <f>SUM(CN20*CN29,CM20*CM29,CL20*CL29,CK20*CK29)/CJ29</f>
        <v>0.004981842564110785</v>
      </c>
      <c r="CR20" s="25"/>
      <c r="CS20" s="25"/>
    </row>
    <row r="21" spans="1:97" ht="32.25" customHeight="1">
      <c r="A21" s="15"/>
      <c r="B21" s="206" t="s">
        <v>27</v>
      </c>
      <c r="C21" s="206"/>
      <c r="D21" s="206"/>
      <c r="E21" s="150">
        <f>SUM(F21*F29,G21*G29,H21*H29,I21*I29,J21*J29,K21*K29,L21*L29,M21*M29,N21*N29,O21*O29)/E29</f>
        <v>0.42259383505285153</v>
      </c>
      <c r="F21" s="154">
        <v>0.45</v>
      </c>
      <c r="G21" s="154">
        <v>0</v>
      </c>
      <c r="H21" s="154">
        <v>0.45</v>
      </c>
      <c r="I21" s="154">
        <v>0.45</v>
      </c>
      <c r="J21" s="154">
        <v>0.45</v>
      </c>
      <c r="K21" s="154">
        <v>0.45</v>
      </c>
      <c r="L21" s="154">
        <v>0.45</v>
      </c>
      <c r="M21" s="154">
        <v>0.45</v>
      </c>
      <c r="N21" s="154">
        <v>0.45</v>
      </c>
      <c r="O21" s="154">
        <v>0.36</v>
      </c>
      <c r="P21" s="154">
        <v>0.45</v>
      </c>
      <c r="Q21" s="154">
        <v>0.45</v>
      </c>
      <c r="R21" s="154">
        <v>0.45</v>
      </c>
      <c r="S21" s="154">
        <v>0.45</v>
      </c>
      <c r="T21" s="154">
        <v>0.45</v>
      </c>
      <c r="U21" s="154">
        <v>0.45</v>
      </c>
      <c r="V21" s="156">
        <v>0.45</v>
      </c>
      <c r="W21" s="206" t="s">
        <v>27</v>
      </c>
      <c r="X21" s="206"/>
      <c r="Y21" s="206"/>
      <c r="Z21" s="89">
        <v>0.45</v>
      </c>
      <c r="AA21" s="138">
        <v>0.45</v>
      </c>
      <c r="AB21" s="138">
        <v>0.45</v>
      </c>
      <c r="AC21" s="138">
        <v>0.45</v>
      </c>
      <c r="AD21" s="89">
        <v>0.45</v>
      </c>
      <c r="AE21" s="138">
        <v>0.45</v>
      </c>
      <c r="AF21" s="138">
        <v>0.45</v>
      </c>
      <c r="AG21" s="138">
        <v>0.45</v>
      </c>
      <c r="AH21" s="89">
        <v>0.58</v>
      </c>
      <c r="AI21" s="138">
        <v>0.58</v>
      </c>
      <c r="AJ21" s="138">
        <v>0.58</v>
      </c>
      <c r="AK21" s="89">
        <v>0.45</v>
      </c>
      <c r="AL21" s="138">
        <v>0.45</v>
      </c>
      <c r="AM21" s="138">
        <v>0.45</v>
      </c>
      <c r="AN21" s="115"/>
      <c r="AO21" s="206" t="s">
        <v>27</v>
      </c>
      <c r="AP21" s="206"/>
      <c r="AQ21" s="206"/>
      <c r="AR21" s="94">
        <v>0</v>
      </c>
      <c r="AS21" s="94">
        <v>0</v>
      </c>
      <c r="AT21" s="94">
        <v>0</v>
      </c>
      <c r="AU21" s="94">
        <v>0</v>
      </c>
      <c r="AV21" s="128">
        <v>0.45</v>
      </c>
      <c r="AW21" s="86">
        <v>0.45</v>
      </c>
      <c r="AX21" s="86">
        <v>0.45</v>
      </c>
      <c r="AY21" s="86">
        <v>0.45</v>
      </c>
      <c r="AZ21" s="86">
        <v>0.45</v>
      </c>
      <c r="BA21" s="86">
        <v>0.45</v>
      </c>
      <c r="BB21" s="86">
        <v>0.45</v>
      </c>
      <c r="BC21" s="86">
        <v>0.45</v>
      </c>
      <c r="BD21" s="110">
        <v>0.45</v>
      </c>
      <c r="BE21" s="86">
        <v>0.45</v>
      </c>
      <c r="BF21" s="86">
        <v>0.45</v>
      </c>
      <c r="BG21" s="94"/>
      <c r="BH21" s="86">
        <v>0.45</v>
      </c>
      <c r="BI21" s="94">
        <v>0.45</v>
      </c>
      <c r="BJ21" s="115"/>
      <c r="BK21" s="206" t="s">
        <v>27</v>
      </c>
      <c r="BL21" s="206"/>
      <c r="BM21" s="206"/>
      <c r="BN21" s="119">
        <v>0.45</v>
      </c>
      <c r="BO21" s="120">
        <v>0.45</v>
      </c>
      <c r="BP21" s="120">
        <v>0.45</v>
      </c>
      <c r="BQ21" s="120">
        <v>0.45</v>
      </c>
      <c r="BR21" s="120">
        <v>0.45</v>
      </c>
      <c r="BS21" s="120">
        <v>0.45</v>
      </c>
      <c r="BT21" s="3">
        <v>0</v>
      </c>
      <c r="BU21" s="3">
        <v>0</v>
      </c>
      <c r="BV21" s="3">
        <v>0</v>
      </c>
      <c r="BW21" s="3">
        <v>0</v>
      </c>
      <c r="BX21" s="3">
        <v>0</v>
      </c>
      <c r="BY21" s="3">
        <v>0</v>
      </c>
      <c r="BZ21" s="3">
        <v>0</v>
      </c>
      <c r="CA21" s="3">
        <v>0</v>
      </c>
      <c r="CB21" s="115"/>
      <c r="CC21" s="206" t="s">
        <v>27</v>
      </c>
      <c r="CD21" s="206"/>
      <c r="CE21" s="206"/>
      <c r="CF21" s="94">
        <v>0</v>
      </c>
      <c r="CG21" s="94">
        <v>0</v>
      </c>
      <c r="CH21" s="94">
        <v>0</v>
      </c>
      <c r="CI21" s="94">
        <v>0</v>
      </c>
      <c r="CJ21" s="82">
        <f>SUM(CF21*CF29,BN21*BN29,BT21*BT29,BY21*BY29,BD21*BD29,AV29*AV21,AK21*AK29,AR21*AR29,AH29*AH21,AD21*AD29,AC29*AC21,Z21*Z29,V29*V21,E21*E29)/CJ29</f>
        <v>0.3612663893554201</v>
      </c>
      <c r="CK21" s="83">
        <f>SUM(E21*E29,V29*V21,Z21*Z29,AC29*AC21,AD21*AD29)/CK29</f>
        <v>0.4366460111978713</v>
      </c>
      <c r="CL21" s="83">
        <f t="shared" si="6"/>
        <v>0.58</v>
      </c>
      <c r="CM21" s="83">
        <f t="shared" si="7"/>
        <v>0.45</v>
      </c>
      <c r="CN21" s="83">
        <f>SUM(AR21*AR29,AV29*AV21,BD21*BD29,BN29*BN21,BT21*BT29,BY29*BY21,CF21*CF29)/CN29</f>
        <v>0.2807492415069183</v>
      </c>
      <c r="CO21" s="84">
        <f>SUM(CJ21)*CJ29</f>
        <v>15102.311500000002</v>
      </c>
      <c r="CP21" s="85">
        <f aca="true" t="shared" si="16" ref="CP21:CP27">SUM(CO21)*12</f>
        <v>181227.738</v>
      </c>
      <c r="CQ21" s="25">
        <f>SUM(CN21*CN29,CM21*CM29,CL21*CL29,CK21*CK29)/CJ29</f>
        <v>0.36126638935542005</v>
      </c>
      <c r="CR21" s="25"/>
      <c r="CS21" s="25"/>
    </row>
    <row r="22" spans="1:97" ht="12.75">
      <c r="A22" s="15"/>
      <c r="B22" s="206" t="s">
        <v>12</v>
      </c>
      <c r="C22" s="206"/>
      <c r="D22" s="206"/>
      <c r="E22" s="150">
        <v>0</v>
      </c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6"/>
      <c r="W22" s="206" t="s">
        <v>12</v>
      </c>
      <c r="X22" s="206"/>
      <c r="Y22" s="206"/>
      <c r="Z22" s="89"/>
      <c r="AA22" s="138"/>
      <c r="AB22" s="138"/>
      <c r="AC22" s="138">
        <v>0</v>
      </c>
      <c r="AD22" s="89"/>
      <c r="AE22" s="138"/>
      <c r="AF22" s="138"/>
      <c r="AG22" s="138"/>
      <c r="AH22" s="89">
        <v>0</v>
      </c>
      <c r="AI22" s="138">
        <v>0</v>
      </c>
      <c r="AJ22" s="138">
        <v>0</v>
      </c>
      <c r="AK22" s="89">
        <v>0</v>
      </c>
      <c r="AL22" s="138">
        <v>0</v>
      </c>
      <c r="AM22" s="138">
        <v>0</v>
      </c>
      <c r="AN22" s="115"/>
      <c r="AO22" s="206" t="s">
        <v>12</v>
      </c>
      <c r="AP22" s="206"/>
      <c r="AQ22" s="206"/>
      <c r="AR22" s="111">
        <v>0</v>
      </c>
      <c r="AS22" s="111">
        <v>0</v>
      </c>
      <c r="AT22" s="111">
        <v>0</v>
      </c>
      <c r="AU22" s="111">
        <v>0</v>
      </c>
      <c r="AV22" s="127"/>
      <c r="AW22" s="111">
        <v>0</v>
      </c>
      <c r="AX22" s="111">
        <v>0</v>
      </c>
      <c r="AY22" s="111">
        <v>0</v>
      </c>
      <c r="AZ22" s="111">
        <v>0</v>
      </c>
      <c r="BA22" s="111">
        <v>0</v>
      </c>
      <c r="BB22" s="111">
        <v>0</v>
      </c>
      <c r="BC22" s="111">
        <v>0</v>
      </c>
      <c r="BD22" s="127">
        <v>0</v>
      </c>
      <c r="BE22" s="111">
        <v>0</v>
      </c>
      <c r="BF22" s="111">
        <v>0</v>
      </c>
      <c r="BG22" s="111"/>
      <c r="BH22" s="111">
        <v>0</v>
      </c>
      <c r="BI22" s="111"/>
      <c r="BJ22" s="115"/>
      <c r="BK22" s="206" t="s">
        <v>12</v>
      </c>
      <c r="BL22" s="206"/>
      <c r="BM22" s="206"/>
      <c r="BN22" s="115">
        <v>0</v>
      </c>
      <c r="BO22" s="117">
        <v>0</v>
      </c>
      <c r="BP22" s="117">
        <v>0</v>
      </c>
      <c r="BQ22" s="117">
        <v>0</v>
      </c>
      <c r="BR22" s="117">
        <v>0</v>
      </c>
      <c r="BS22" s="117">
        <v>0</v>
      </c>
      <c r="BT22" s="117">
        <v>0</v>
      </c>
      <c r="BU22" s="117">
        <v>0</v>
      </c>
      <c r="BV22" s="117">
        <v>0</v>
      </c>
      <c r="BW22" s="117">
        <v>0</v>
      </c>
      <c r="BX22" s="117">
        <v>0</v>
      </c>
      <c r="BY22" s="117">
        <v>0</v>
      </c>
      <c r="BZ22" s="117">
        <v>0</v>
      </c>
      <c r="CA22" s="117">
        <v>0</v>
      </c>
      <c r="CB22" s="115"/>
      <c r="CC22" s="206" t="s">
        <v>12</v>
      </c>
      <c r="CD22" s="206"/>
      <c r="CE22" s="206"/>
      <c r="CF22" s="111">
        <v>0</v>
      </c>
      <c r="CG22" s="111">
        <v>0</v>
      </c>
      <c r="CH22" s="111">
        <v>0</v>
      </c>
      <c r="CI22" s="111">
        <v>0</v>
      </c>
      <c r="CJ22" s="82">
        <f>SUM(AR29*AR22,AH22*AH29,AD29*AD22,AC22*AC29,Z29*Z22,V29*V22,E22*E29)/CJ29</f>
        <v>0</v>
      </c>
      <c r="CK22" s="83">
        <f>SUM(E22*E29,V29*V22,Z22*Z29,AC29*AC22,AD22*AD29)/CK29</f>
        <v>0</v>
      </c>
      <c r="CL22" s="83">
        <f t="shared" si="6"/>
        <v>0</v>
      </c>
      <c r="CM22" s="83">
        <f t="shared" si="7"/>
        <v>0</v>
      </c>
      <c r="CN22" s="83">
        <f>SUM(AR22*AR29,AV29*AV22,BD22*BD29,BN29*BN22,BT22*BT29,BY29*BY22,CF22*CF29)/CN29</f>
        <v>0</v>
      </c>
      <c r="CO22" s="84"/>
      <c r="CP22" s="85"/>
      <c r="CQ22" s="27">
        <f>SUM(CN22*CN29,CM22*CM29,CL22*CL29,CK22*CK29)/CJ29</f>
        <v>0</v>
      </c>
      <c r="CR22" s="25"/>
      <c r="CS22" s="25"/>
    </row>
    <row r="23" spans="1:97" ht="24.75" customHeight="1">
      <c r="A23" s="15"/>
      <c r="B23" s="206" t="s">
        <v>101</v>
      </c>
      <c r="C23" s="206"/>
      <c r="D23" s="206"/>
      <c r="E23" s="150">
        <f>SUM(F23*F29,G23*G29,H23*H29,I23*I29,J23*J29,K23*K29,L23*L29,M23*M29,N23*N29,O23*O29)/E29</f>
        <v>2.6622026710551303</v>
      </c>
      <c r="F23" s="154">
        <v>2.72</v>
      </c>
      <c r="G23" s="154">
        <v>2.72</v>
      </c>
      <c r="H23" s="154">
        <v>2.72</v>
      </c>
      <c r="I23" s="154">
        <v>2.72</v>
      </c>
      <c r="J23" s="154">
        <v>2.72</v>
      </c>
      <c r="K23" s="154">
        <v>2.72</v>
      </c>
      <c r="L23" s="154">
        <v>2.72</v>
      </c>
      <c r="M23" s="154">
        <v>2.72</v>
      </c>
      <c r="N23" s="154">
        <v>2.72</v>
      </c>
      <c r="O23" s="154">
        <v>2.15</v>
      </c>
      <c r="P23" s="154">
        <v>2.72</v>
      </c>
      <c r="Q23" s="154">
        <v>2.72</v>
      </c>
      <c r="R23" s="154">
        <v>2.72</v>
      </c>
      <c r="S23" s="154">
        <v>2.72</v>
      </c>
      <c r="T23" s="154">
        <v>2.72</v>
      </c>
      <c r="U23" s="154">
        <v>2.72</v>
      </c>
      <c r="V23" s="156">
        <v>2.72</v>
      </c>
      <c r="W23" s="206" t="s">
        <v>101</v>
      </c>
      <c r="X23" s="206"/>
      <c r="Y23" s="206"/>
      <c r="Z23" s="89">
        <v>2.72</v>
      </c>
      <c r="AA23" s="138">
        <v>2.72</v>
      </c>
      <c r="AB23" s="138">
        <v>2.72</v>
      </c>
      <c r="AC23" s="138">
        <v>6.3</v>
      </c>
      <c r="AD23" s="89">
        <v>2.72</v>
      </c>
      <c r="AE23" s="138">
        <v>2.72</v>
      </c>
      <c r="AF23" s="138">
        <v>2.72</v>
      </c>
      <c r="AG23" s="138">
        <v>2.72</v>
      </c>
      <c r="AH23" s="89">
        <v>1.42</v>
      </c>
      <c r="AI23" s="138">
        <v>1.42</v>
      </c>
      <c r="AJ23" s="138">
        <v>1.42</v>
      </c>
      <c r="AK23" s="89">
        <v>0</v>
      </c>
      <c r="AL23" s="138">
        <v>0</v>
      </c>
      <c r="AM23" s="138">
        <v>0</v>
      </c>
      <c r="AN23" s="115"/>
      <c r="AO23" s="206" t="s">
        <v>101</v>
      </c>
      <c r="AP23" s="206"/>
      <c r="AQ23" s="206"/>
      <c r="AR23" s="111">
        <v>0</v>
      </c>
      <c r="AS23" s="111">
        <v>0</v>
      </c>
      <c r="AT23" s="111">
        <v>0</v>
      </c>
      <c r="AU23" s="111">
        <v>0</v>
      </c>
      <c r="AV23" s="127">
        <v>2.45</v>
      </c>
      <c r="AW23" s="111">
        <v>2.45</v>
      </c>
      <c r="AX23" s="111">
        <v>2.45</v>
      </c>
      <c r="AY23" s="111">
        <v>2.45</v>
      </c>
      <c r="AZ23" s="111">
        <v>2.45</v>
      </c>
      <c r="BA23" s="111">
        <v>2.45</v>
      </c>
      <c r="BB23" s="111">
        <v>2.45</v>
      </c>
      <c r="BC23" s="111">
        <v>2.45</v>
      </c>
      <c r="BD23" s="111">
        <v>2.45</v>
      </c>
      <c r="BE23" s="111">
        <v>2.45</v>
      </c>
      <c r="BF23" s="111">
        <v>2.45</v>
      </c>
      <c r="BG23" s="111"/>
      <c r="BH23" s="111">
        <v>2.45</v>
      </c>
      <c r="BI23" s="111">
        <v>2.45</v>
      </c>
      <c r="BJ23" s="115"/>
      <c r="BK23" s="206" t="s">
        <v>101</v>
      </c>
      <c r="BL23" s="206"/>
      <c r="BM23" s="206"/>
      <c r="BN23" s="115">
        <v>2.45</v>
      </c>
      <c r="BO23" s="117">
        <v>2.45</v>
      </c>
      <c r="BP23" s="117">
        <v>2.45</v>
      </c>
      <c r="BQ23" s="117">
        <v>2.45</v>
      </c>
      <c r="BR23" s="117">
        <v>2.45</v>
      </c>
      <c r="BS23" s="117">
        <v>2.45</v>
      </c>
      <c r="BT23" s="117">
        <v>2.57</v>
      </c>
      <c r="BU23" s="117">
        <v>2.57</v>
      </c>
      <c r="BV23" s="117">
        <v>2.57</v>
      </c>
      <c r="BW23" s="117">
        <v>2.57</v>
      </c>
      <c r="BX23" s="117">
        <v>2.57</v>
      </c>
      <c r="BY23" s="117">
        <v>2.57</v>
      </c>
      <c r="BZ23" s="117">
        <v>2.57</v>
      </c>
      <c r="CA23" s="117">
        <v>2.57</v>
      </c>
      <c r="CB23" s="115"/>
      <c r="CC23" s="206" t="s">
        <v>101</v>
      </c>
      <c r="CD23" s="206"/>
      <c r="CE23" s="206"/>
      <c r="CF23" s="111">
        <v>2.57</v>
      </c>
      <c r="CG23" s="111">
        <v>2.57</v>
      </c>
      <c r="CH23" s="111">
        <v>2.57</v>
      </c>
      <c r="CI23" s="111">
        <v>2.57</v>
      </c>
      <c r="CJ23" s="82">
        <f>SUM(CF23*CF29,BN23*BN29,BT23*BT29,BY23*BY29,BD23*BD29,AV29*AV23,AK23*AK29,AR23*AR29,AH29*AH23,AD23*AD29,AC29*AC23,Z23*Z29,V29*V23,E23*E29)/CJ29</f>
        <v>2.4978837574852633</v>
      </c>
      <c r="CK23" s="83">
        <f>SUM(E23*E29,V29*V23,Z23*Z29,AC29*AC23,AD23*AD29)/CK29</f>
        <v>3.1506235809131633</v>
      </c>
      <c r="CL23" s="83">
        <f t="shared" si="6"/>
        <v>1.42</v>
      </c>
      <c r="CM23" s="83">
        <f t="shared" si="7"/>
        <v>0</v>
      </c>
      <c r="CN23" s="83">
        <f>SUM(AR23*AR29,AV29*AV23,BD23*BD29,BN29*BN23,BT23*BT29,BY29*BY23,CF23*CF29)/CN29</f>
        <v>2.300701985914024</v>
      </c>
      <c r="CO23" s="84">
        <f>SUM(CJ23)*CJ29</f>
        <v>104421.058</v>
      </c>
      <c r="CP23" s="85">
        <f t="shared" si="16"/>
        <v>1253052.696</v>
      </c>
      <c r="CQ23" s="25">
        <f>SUM(CN23*CN29,CM23*CM29,CL23*CL29,CK23*CK29)/CJ29</f>
        <v>2.4978837574852633</v>
      </c>
      <c r="CR23" s="25"/>
      <c r="CS23" s="25"/>
    </row>
    <row r="24" spans="1:97" ht="35.25" customHeight="1">
      <c r="A24" s="15">
        <v>5</v>
      </c>
      <c r="B24" s="181" t="s">
        <v>7</v>
      </c>
      <c r="C24" s="181"/>
      <c r="D24" s="181"/>
      <c r="E24" s="150">
        <f>SUM(F24*F29,G24*G29,H24*H29,I24*I29,J24*J29,K24*K29,L24*L29,M24*M29,N24*N29,O24*O29)/E29</f>
        <v>0.18860181024115455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14">
        <v>1.86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157">
        <v>0</v>
      </c>
      <c r="V24" s="114">
        <v>0</v>
      </c>
      <c r="W24" s="181" t="s">
        <v>7</v>
      </c>
      <c r="X24" s="181"/>
      <c r="Y24" s="181"/>
      <c r="Z24" s="139">
        <v>0</v>
      </c>
      <c r="AA24" s="139">
        <v>0</v>
      </c>
      <c r="AB24" s="139">
        <v>0</v>
      </c>
      <c r="AC24" s="80">
        <v>0</v>
      </c>
      <c r="AD24" s="139">
        <v>0</v>
      </c>
      <c r="AE24" s="139">
        <v>0</v>
      </c>
      <c r="AF24" s="139">
        <v>0</v>
      </c>
      <c r="AG24" s="139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115">
        <v>5</v>
      </c>
      <c r="AO24" s="181" t="s">
        <v>7</v>
      </c>
      <c r="AP24" s="181"/>
      <c r="AQ24" s="181"/>
      <c r="AR24" s="111">
        <v>0</v>
      </c>
      <c r="AS24" s="111">
        <v>0</v>
      </c>
      <c r="AT24" s="111">
        <v>0</v>
      </c>
      <c r="AU24" s="111">
        <v>0</v>
      </c>
      <c r="AV24" s="127">
        <v>0</v>
      </c>
      <c r="AW24" s="111">
        <v>0</v>
      </c>
      <c r="AX24" s="111">
        <v>0</v>
      </c>
      <c r="AY24" s="111">
        <v>0</v>
      </c>
      <c r="AZ24" s="111">
        <v>0</v>
      </c>
      <c r="BA24" s="111">
        <v>0</v>
      </c>
      <c r="BB24" s="111">
        <v>0</v>
      </c>
      <c r="BC24" s="111">
        <v>0</v>
      </c>
      <c r="BD24" s="127">
        <v>0</v>
      </c>
      <c r="BE24" s="111">
        <v>0</v>
      </c>
      <c r="BF24" s="111">
        <v>0</v>
      </c>
      <c r="BG24" s="111"/>
      <c r="BH24" s="111">
        <v>0</v>
      </c>
      <c r="BI24" s="111"/>
      <c r="BJ24" s="115">
        <v>5</v>
      </c>
      <c r="BK24" s="181" t="s">
        <v>7</v>
      </c>
      <c r="BL24" s="181"/>
      <c r="BM24" s="181"/>
      <c r="BN24" s="115">
        <v>0</v>
      </c>
      <c r="BO24" s="117">
        <v>0</v>
      </c>
      <c r="BP24" s="117">
        <v>0</v>
      </c>
      <c r="BQ24" s="117">
        <v>0</v>
      </c>
      <c r="BR24" s="117">
        <v>0</v>
      </c>
      <c r="BS24" s="117">
        <v>0</v>
      </c>
      <c r="BT24" s="117">
        <v>0</v>
      </c>
      <c r="BU24" s="117">
        <v>0</v>
      </c>
      <c r="BV24" s="117">
        <v>0</v>
      </c>
      <c r="BW24" s="117">
        <v>0</v>
      </c>
      <c r="BX24" s="117">
        <v>0</v>
      </c>
      <c r="BY24" s="117">
        <v>0</v>
      </c>
      <c r="BZ24" s="117">
        <v>0</v>
      </c>
      <c r="CA24" s="117">
        <v>0</v>
      </c>
      <c r="CB24" s="115">
        <v>5</v>
      </c>
      <c r="CC24" s="181" t="s">
        <v>7</v>
      </c>
      <c r="CD24" s="181"/>
      <c r="CE24" s="181"/>
      <c r="CF24" s="111">
        <v>0</v>
      </c>
      <c r="CG24" s="111">
        <v>0</v>
      </c>
      <c r="CH24" s="111">
        <v>0</v>
      </c>
      <c r="CI24" s="111">
        <v>0</v>
      </c>
      <c r="CJ24" s="82">
        <f>SUM(CF24*CF29,BN24*BN29,BT24*BT29,BY24*BY29,BD24*BD29,AV29*AV24,AK24*AK29,AR24*AR29,AH29*AH24,AD24*AD29,AC29*AC24,Z24*Z29,V29*V24,E24*E29)/CJ29</f>
        <v>0.035639335266331</v>
      </c>
      <c r="CK24" s="83">
        <f>SUM(E24*E29,V29*V24,Z24*Z29,AC29*AC24,AD24*AD29)/CK29</f>
        <v>0.09189853694884226</v>
      </c>
      <c r="CL24" s="83">
        <f t="shared" si="6"/>
        <v>0</v>
      </c>
      <c r="CM24" s="83">
        <f t="shared" si="7"/>
        <v>0</v>
      </c>
      <c r="CN24" s="83">
        <f>SUM(AR24*AR29,AV29*AV24,BD24*BD29,BN29*BN24,BT24*BT29,BY29*BY24,CF24*CF29)/CN29</f>
        <v>0</v>
      </c>
      <c r="CO24" s="84">
        <f>SUM(CJ24)*CJ29</f>
        <v>1489.8600000000001</v>
      </c>
      <c r="CP24" s="85">
        <f t="shared" si="16"/>
        <v>17878.32</v>
      </c>
      <c r="CQ24" s="27">
        <f>SUM(CN24*CN29,CM24*CM29,CL24*CL29,CK24*CK29)/CJ29</f>
        <v>0.035639335266331</v>
      </c>
      <c r="CR24" s="22"/>
      <c r="CS24" s="22"/>
    </row>
    <row r="25" spans="1:97" ht="12.75">
      <c r="A25" s="15">
        <v>6</v>
      </c>
      <c r="B25" s="181" t="s">
        <v>8</v>
      </c>
      <c r="C25" s="181"/>
      <c r="D25" s="181"/>
      <c r="E25" s="150">
        <f>SUM(F25*F29,G25*G29,H25*H29,I25*I29,J25*J29,K25*K29,L25*L29,M25*M29,N25*N29,O25*O29)/E29</f>
        <v>0.19569972783087541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14">
        <v>1.93</v>
      </c>
      <c r="P25" s="157">
        <v>0</v>
      </c>
      <c r="Q25" s="157">
        <v>0</v>
      </c>
      <c r="R25" s="157">
        <v>0</v>
      </c>
      <c r="S25" s="157">
        <v>0</v>
      </c>
      <c r="T25" s="157">
        <v>0</v>
      </c>
      <c r="U25" s="157">
        <v>0</v>
      </c>
      <c r="V25" s="114">
        <f>SUM(Z25)</f>
        <v>0</v>
      </c>
      <c r="W25" s="181" t="s">
        <v>8</v>
      </c>
      <c r="X25" s="181"/>
      <c r="Y25" s="181"/>
      <c r="Z25" s="139">
        <v>0</v>
      </c>
      <c r="AA25" s="139">
        <v>0</v>
      </c>
      <c r="AB25" s="139">
        <v>0</v>
      </c>
      <c r="AC25" s="80">
        <f>SUM(AT25)</f>
        <v>0</v>
      </c>
      <c r="AD25" s="139">
        <v>0</v>
      </c>
      <c r="AE25" s="139">
        <v>0</v>
      </c>
      <c r="AF25" s="139">
        <v>0</v>
      </c>
      <c r="AG25" s="139">
        <v>0</v>
      </c>
      <c r="AH25" s="80">
        <v>0</v>
      </c>
      <c r="AI25" s="80">
        <v>0</v>
      </c>
      <c r="AJ25" s="80">
        <v>0</v>
      </c>
      <c r="AK25" s="80">
        <v>0</v>
      </c>
      <c r="AL25" s="80">
        <v>0</v>
      </c>
      <c r="AM25" s="80">
        <v>0</v>
      </c>
      <c r="AN25" s="115">
        <v>6</v>
      </c>
      <c r="AO25" s="181" t="s">
        <v>8</v>
      </c>
      <c r="AP25" s="181"/>
      <c r="AQ25" s="181"/>
      <c r="AR25" s="111">
        <v>0</v>
      </c>
      <c r="AS25" s="111">
        <v>0</v>
      </c>
      <c r="AT25" s="111">
        <v>0</v>
      </c>
      <c r="AU25" s="111">
        <v>0</v>
      </c>
      <c r="AV25" s="127">
        <v>0</v>
      </c>
      <c r="AW25" s="111">
        <v>0</v>
      </c>
      <c r="AX25" s="111">
        <v>0</v>
      </c>
      <c r="AY25" s="111">
        <v>0</v>
      </c>
      <c r="AZ25" s="111">
        <v>0</v>
      </c>
      <c r="BA25" s="111">
        <v>0</v>
      </c>
      <c r="BB25" s="111">
        <v>0</v>
      </c>
      <c r="BC25" s="111">
        <v>0</v>
      </c>
      <c r="BD25" s="127">
        <v>0</v>
      </c>
      <c r="BE25" s="111">
        <v>0</v>
      </c>
      <c r="BF25" s="111">
        <v>0</v>
      </c>
      <c r="BG25" s="111"/>
      <c r="BH25" s="111">
        <v>0</v>
      </c>
      <c r="BI25" s="111"/>
      <c r="BJ25" s="115">
        <v>6</v>
      </c>
      <c r="BK25" s="181" t="s">
        <v>8</v>
      </c>
      <c r="BL25" s="181"/>
      <c r="BM25" s="181"/>
      <c r="BN25" s="115">
        <v>0</v>
      </c>
      <c r="BO25" s="117">
        <v>0</v>
      </c>
      <c r="BP25" s="117">
        <v>0</v>
      </c>
      <c r="BQ25" s="117">
        <v>0</v>
      </c>
      <c r="BR25" s="117">
        <v>0</v>
      </c>
      <c r="BS25" s="117">
        <v>0</v>
      </c>
      <c r="BT25" s="117">
        <v>0</v>
      </c>
      <c r="BU25" s="117">
        <v>0</v>
      </c>
      <c r="BV25" s="117">
        <v>0</v>
      </c>
      <c r="BW25" s="117">
        <v>0</v>
      </c>
      <c r="BX25" s="117">
        <v>0</v>
      </c>
      <c r="BY25" s="117">
        <v>0</v>
      </c>
      <c r="BZ25" s="117">
        <v>0</v>
      </c>
      <c r="CA25" s="117">
        <v>0</v>
      </c>
      <c r="CB25" s="115">
        <v>6</v>
      </c>
      <c r="CC25" s="181" t="s">
        <v>8</v>
      </c>
      <c r="CD25" s="181"/>
      <c r="CE25" s="181"/>
      <c r="CF25" s="111">
        <v>0</v>
      </c>
      <c r="CG25" s="111">
        <v>0</v>
      </c>
      <c r="CH25" s="111">
        <v>0</v>
      </c>
      <c r="CI25" s="111">
        <v>0</v>
      </c>
      <c r="CJ25" s="82">
        <f>SUM(CF25*CF29,BN25*BN29,BT25*BT29,BY25*BY29,BD25*BD29,AV29*AV25,AK25*AK29,AR25*AR29,AH29*AH25,AD25*AD29,AC29*AC25,Z25*Z29,V29*V25,E25*E29)/CJ29</f>
        <v>0.03698060057205313</v>
      </c>
      <c r="CK25" s="83">
        <f>SUM(E25*E29,O39*V25,Z25*Z29,AC29*AC25,AD25*AD29)/CK29</f>
        <v>0.09535708403831482</v>
      </c>
      <c r="CL25" s="83">
        <f t="shared" si="6"/>
        <v>0</v>
      </c>
      <c r="CM25" s="83">
        <f t="shared" si="7"/>
        <v>0</v>
      </c>
      <c r="CN25" s="83">
        <f>SUM(AR25*AR29,AV29*AV25,BD25*BD29,BN29*BN25,BT25*BT29,BY29*BY25,CF25*CF29)/CN29</f>
        <v>0</v>
      </c>
      <c r="CO25" s="84">
        <f>SUM(CJ25)*CJ29</f>
        <v>1545.93</v>
      </c>
      <c r="CP25" s="85">
        <f t="shared" si="16"/>
        <v>18551.16</v>
      </c>
      <c r="CQ25" s="27">
        <f>SUM(CN25*CN29,CM25*CM29,CL25*CL29,CK25*CK29)/CJ29</f>
        <v>0.03698060057205313</v>
      </c>
      <c r="CR25" s="22"/>
      <c r="CS25" s="22"/>
    </row>
    <row r="26" spans="1:97" s="33" customFormat="1" ht="15" customHeight="1">
      <c r="A26" s="15">
        <v>7</v>
      </c>
      <c r="B26" s="181" t="s">
        <v>108</v>
      </c>
      <c r="C26" s="181"/>
      <c r="D26" s="181"/>
      <c r="E26" s="150">
        <f>SUM(F26*F29,G26*G29,H26*H29,I26*I29,J26*J29,K26*K29,L26*L29,M26*M29,N26*N29,O26*O29)/E29</f>
        <v>3.781468447370087</v>
      </c>
      <c r="F26" s="114">
        <v>3.82</v>
      </c>
      <c r="G26" s="114">
        <v>3.82</v>
      </c>
      <c r="H26" s="114">
        <v>3.82</v>
      </c>
      <c r="I26" s="114">
        <v>3.82</v>
      </c>
      <c r="J26" s="114">
        <v>3.82</v>
      </c>
      <c r="K26" s="114">
        <v>3.82</v>
      </c>
      <c r="L26" s="114">
        <v>3.82</v>
      </c>
      <c r="M26" s="114">
        <v>3.82</v>
      </c>
      <c r="N26" s="114">
        <v>3.82</v>
      </c>
      <c r="O26" s="114">
        <v>3.44</v>
      </c>
      <c r="P26" s="114">
        <v>3.82</v>
      </c>
      <c r="Q26" s="114">
        <v>3.82</v>
      </c>
      <c r="R26" s="114">
        <v>3.82</v>
      </c>
      <c r="S26" s="114">
        <v>3.82</v>
      </c>
      <c r="T26" s="114">
        <v>3.82</v>
      </c>
      <c r="U26" s="114">
        <v>3.82</v>
      </c>
      <c r="V26" s="114">
        <v>3.82</v>
      </c>
      <c r="W26" s="181" t="s">
        <v>108</v>
      </c>
      <c r="X26" s="181"/>
      <c r="Y26" s="181"/>
      <c r="Z26" s="80">
        <v>3.82</v>
      </c>
      <c r="AA26" s="80">
        <v>3.82</v>
      </c>
      <c r="AB26" s="80">
        <v>3.82</v>
      </c>
      <c r="AC26" s="80">
        <v>3.82</v>
      </c>
      <c r="AD26" s="80">
        <v>3.82</v>
      </c>
      <c r="AE26" s="80">
        <v>3.82</v>
      </c>
      <c r="AF26" s="80">
        <v>3.82</v>
      </c>
      <c r="AG26" s="80">
        <v>3.82</v>
      </c>
      <c r="AH26" s="80">
        <v>4.87</v>
      </c>
      <c r="AI26" s="80">
        <v>4.87</v>
      </c>
      <c r="AJ26" s="80">
        <v>4.87</v>
      </c>
      <c r="AK26" s="80">
        <v>4.5</v>
      </c>
      <c r="AL26" s="80">
        <v>4.5</v>
      </c>
      <c r="AM26" s="80">
        <v>4.5</v>
      </c>
      <c r="AN26" s="115">
        <v>7</v>
      </c>
      <c r="AO26" s="181" t="s">
        <v>108</v>
      </c>
      <c r="AP26" s="181"/>
      <c r="AQ26" s="181"/>
      <c r="AR26" s="112">
        <v>7</v>
      </c>
      <c r="AS26" s="112">
        <v>7</v>
      </c>
      <c r="AT26" s="112">
        <v>7</v>
      </c>
      <c r="AU26" s="112">
        <v>7</v>
      </c>
      <c r="AV26" s="129">
        <v>4.47</v>
      </c>
      <c r="AW26" s="112">
        <v>4.47</v>
      </c>
      <c r="AX26" s="112">
        <v>4.47</v>
      </c>
      <c r="AY26" s="112">
        <v>4.47</v>
      </c>
      <c r="AZ26" s="112">
        <v>4.47</v>
      </c>
      <c r="BA26" s="112">
        <v>4.47</v>
      </c>
      <c r="BB26" s="112">
        <v>4.47</v>
      </c>
      <c r="BC26" s="112">
        <v>4.47</v>
      </c>
      <c r="BD26" s="129">
        <v>4.47</v>
      </c>
      <c r="BE26" s="112">
        <v>4.47</v>
      </c>
      <c r="BF26" s="112">
        <v>4.47</v>
      </c>
      <c r="BG26" s="112"/>
      <c r="BH26" s="112">
        <v>4.47</v>
      </c>
      <c r="BI26" s="112">
        <v>4.47</v>
      </c>
      <c r="BJ26" s="115">
        <v>7</v>
      </c>
      <c r="BK26" s="181" t="s">
        <v>108</v>
      </c>
      <c r="BL26" s="181"/>
      <c r="BM26" s="181"/>
      <c r="BN26" s="121">
        <v>4.47</v>
      </c>
      <c r="BO26" s="122">
        <v>4.47</v>
      </c>
      <c r="BP26" s="122">
        <v>4.47</v>
      </c>
      <c r="BQ26" s="122">
        <v>4.47</v>
      </c>
      <c r="BR26" s="122">
        <v>4.47</v>
      </c>
      <c r="BS26" s="122">
        <v>4.47</v>
      </c>
      <c r="BT26" s="122">
        <v>5.13</v>
      </c>
      <c r="BU26" s="122">
        <v>5.13</v>
      </c>
      <c r="BV26" s="122">
        <v>5.13</v>
      </c>
      <c r="BW26" s="122">
        <v>5.13</v>
      </c>
      <c r="BX26" s="122">
        <v>5.13</v>
      </c>
      <c r="BY26" s="122">
        <v>5.13</v>
      </c>
      <c r="BZ26" s="122">
        <v>5.13</v>
      </c>
      <c r="CA26" s="122">
        <v>5.13</v>
      </c>
      <c r="CB26" s="115">
        <v>7</v>
      </c>
      <c r="CC26" s="181" t="s">
        <v>108</v>
      </c>
      <c r="CD26" s="181"/>
      <c r="CE26" s="181"/>
      <c r="CF26" s="112">
        <v>4.47</v>
      </c>
      <c r="CG26" s="112">
        <v>4.47</v>
      </c>
      <c r="CH26" s="112">
        <v>4.47</v>
      </c>
      <c r="CI26" s="112">
        <v>4.47</v>
      </c>
      <c r="CJ26" s="82">
        <f>SUM(CF26*CF29,BN26*BN29,BT26*BT29,BY26*BY29,BD26*BD29,AV29*AV26,AK26*AK29,AR26*AR29,AH29*AH26,AD26*AD29,AC29*AC26,Z26*Z29,V29*V26,E26*E29)/CJ29</f>
        <v>4.396387774224407</v>
      </c>
      <c r="CK26" s="83">
        <f>SUM(E26*E29,V29*V26,Z26*Z29,AC29*AC26,AD26*AD29)/CK29</f>
        <v>3.8012250300857198</v>
      </c>
      <c r="CL26" s="83">
        <f t="shared" si="6"/>
        <v>4.87</v>
      </c>
      <c r="CM26" s="83">
        <f t="shared" si="7"/>
        <v>4.5</v>
      </c>
      <c r="CN26" s="89">
        <f>SUM(AR26*AR29,AV29*AV26,BD26*BD29,BN29*BN26,BT26*BT29,BY29*BY26,CF26*CF29)/CN29</f>
        <v>4.786462451758027</v>
      </c>
      <c r="CO26" s="84">
        <f>SUM(CJ26)*CJ29</f>
        <v>183785.75919999997</v>
      </c>
      <c r="CP26" s="85">
        <f t="shared" si="16"/>
        <v>2205429.1103999997</v>
      </c>
      <c r="CQ26" s="25">
        <f>SUM(CN26*CN29,CM26*CM29,CL26*CL29,CK26*CK29)/CJ29</f>
        <v>4.396387774224407</v>
      </c>
      <c r="CR26" s="25"/>
      <c r="CS26" s="25"/>
    </row>
    <row r="27" spans="1:99" ht="35.25" customHeight="1">
      <c r="A27" s="15">
        <v>8</v>
      </c>
      <c r="B27" s="181" t="s">
        <v>112</v>
      </c>
      <c r="C27" s="181"/>
      <c r="D27" s="181"/>
      <c r="E27" s="150">
        <f>SUM(F27*F29,G27*G29,H27*H29,I27*I29,J27*J29,K27*K29,L27*L29,M27*M29,N27*N29,O27*O29)/E29</f>
        <v>0.19062978669536046</v>
      </c>
      <c r="F27" s="114">
        <f>SUM(M27)</f>
        <v>0</v>
      </c>
      <c r="G27" s="114">
        <f aca="true" t="shared" si="17" ref="G27:N27">SUM(N27)</f>
        <v>0</v>
      </c>
      <c r="H27" s="114">
        <v>0</v>
      </c>
      <c r="I27" s="114">
        <f t="shared" si="17"/>
        <v>0</v>
      </c>
      <c r="J27" s="114">
        <f t="shared" si="17"/>
        <v>0</v>
      </c>
      <c r="K27" s="114">
        <f t="shared" si="17"/>
        <v>0</v>
      </c>
      <c r="L27" s="114">
        <f t="shared" si="17"/>
        <v>0</v>
      </c>
      <c r="M27" s="114">
        <f t="shared" si="17"/>
        <v>0</v>
      </c>
      <c r="N27" s="114">
        <f t="shared" si="17"/>
        <v>0</v>
      </c>
      <c r="O27" s="114">
        <v>1.88</v>
      </c>
      <c r="P27" s="114">
        <f aca="true" t="shared" si="18" ref="P27:U27">SUM(W27)</f>
        <v>0</v>
      </c>
      <c r="Q27" s="114">
        <f t="shared" si="18"/>
        <v>0</v>
      </c>
      <c r="R27" s="114">
        <f t="shared" si="18"/>
        <v>0</v>
      </c>
      <c r="S27" s="114">
        <f t="shared" si="18"/>
        <v>0</v>
      </c>
      <c r="T27" s="114">
        <f t="shared" si="18"/>
        <v>0</v>
      </c>
      <c r="U27" s="114">
        <f t="shared" si="18"/>
        <v>0</v>
      </c>
      <c r="V27" s="114">
        <f>SUM(Z27)</f>
        <v>0</v>
      </c>
      <c r="W27" s="181" t="s">
        <v>112</v>
      </c>
      <c r="X27" s="181"/>
      <c r="Y27" s="181"/>
      <c r="Z27" s="80">
        <f>SUM(AG27)</f>
        <v>0</v>
      </c>
      <c r="AA27" s="80">
        <f>SUM(AH27)</f>
        <v>0</v>
      </c>
      <c r="AB27" s="80">
        <f>SUM(AI27)</f>
        <v>0</v>
      </c>
      <c r="AC27" s="80">
        <f>SUM(AT27)</f>
        <v>0</v>
      </c>
      <c r="AD27" s="80">
        <f>SUM(AR27)</f>
        <v>0</v>
      </c>
      <c r="AE27" s="80">
        <f>SUM(AS27)</f>
        <v>0</v>
      </c>
      <c r="AF27" s="80">
        <f>SUM(AT27)</f>
        <v>0</v>
      </c>
      <c r="AG27" s="80">
        <f>SUM(AU27)</f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115">
        <v>8</v>
      </c>
      <c r="AO27" s="181" t="s">
        <v>112</v>
      </c>
      <c r="AP27" s="181"/>
      <c r="AQ27" s="181"/>
      <c r="AR27" s="111">
        <v>0</v>
      </c>
      <c r="AS27" s="111">
        <v>0</v>
      </c>
      <c r="AT27" s="111">
        <v>0</v>
      </c>
      <c r="AU27" s="111">
        <v>0</v>
      </c>
      <c r="AV27" s="127">
        <v>0</v>
      </c>
      <c r="AW27" s="111">
        <v>0</v>
      </c>
      <c r="AX27" s="111">
        <v>0</v>
      </c>
      <c r="AY27" s="111">
        <v>0</v>
      </c>
      <c r="AZ27" s="111">
        <v>0</v>
      </c>
      <c r="BA27" s="111">
        <v>0</v>
      </c>
      <c r="BB27" s="111">
        <v>0</v>
      </c>
      <c r="BC27" s="111">
        <v>0</v>
      </c>
      <c r="BD27" s="127">
        <v>0</v>
      </c>
      <c r="BE27" s="111">
        <v>0</v>
      </c>
      <c r="BF27" s="111">
        <v>0</v>
      </c>
      <c r="BG27" s="111">
        <v>0</v>
      </c>
      <c r="BH27" s="111">
        <v>0</v>
      </c>
      <c r="BI27" s="111">
        <v>0</v>
      </c>
      <c r="BJ27" s="115">
        <v>8</v>
      </c>
      <c r="BK27" s="181" t="s">
        <v>112</v>
      </c>
      <c r="BL27" s="181"/>
      <c r="BM27" s="181"/>
      <c r="BN27" s="115">
        <v>0</v>
      </c>
      <c r="BO27" s="117">
        <v>0</v>
      </c>
      <c r="BP27" s="117">
        <v>0</v>
      </c>
      <c r="BQ27" s="117">
        <v>0</v>
      </c>
      <c r="BR27" s="117">
        <v>0</v>
      </c>
      <c r="BS27" s="117">
        <v>0</v>
      </c>
      <c r="BT27" s="117">
        <v>0</v>
      </c>
      <c r="BU27" s="117">
        <v>0</v>
      </c>
      <c r="BV27" s="117">
        <v>0</v>
      </c>
      <c r="BW27" s="117">
        <v>0</v>
      </c>
      <c r="BX27" s="117">
        <v>0</v>
      </c>
      <c r="BY27" s="117">
        <v>0</v>
      </c>
      <c r="BZ27" s="117">
        <v>0</v>
      </c>
      <c r="CA27" s="117">
        <v>0</v>
      </c>
      <c r="CB27" s="115">
        <v>8</v>
      </c>
      <c r="CC27" s="181" t="s">
        <v>112</v>
      </c>
      <c r="CD27" s="181"/>
      <c r="CE27" s="181"/>
      <c r="CF27" s="111">
        <v>0</v>
      </c>
      <c r="CG27" s="111">
        <v>0</v>
      </c>
      <c r="CH27" s="111">
        <v>0</v>
      </c>
      <c r="CI27" s="111">
        <v>0</v>
      </c>
      <c r="CJ27" s="82">
        <f>SUM(CF27*CF29,BN27*BN29,BT27*BT29,BY27*BY29,BD27*BD29,AV29*AV27,AK27*AK29,AR27*AR29,AH29*AH27,AD27*AD29,AC29*AC27,Z27*Z29,V29*V27,E27*E29)/CJ29</f>
        <v>0.036022553925108745</v>
      </c>
      <c r="CK27" s="83">
        <f>SUM(E27*E29,V29*V27,Z27*Z29,AC29*AC27,AD27*AD29)/CK29</f>
        <v>0.09288669326012013</v>
      </c>
      <c r="CL27" s="83">
        <f t="shared" si="6"/>
        <v>0</v>
      </c>
      <c r="CM27" s="83">
        <f t="shared" si="7"/>
        <v>0</v>
      </c>
      <c r="CN27" s="83">
        <f>SUM(AR27*AR29,AV29*AV27,BD27*BD29,BN29*BN27,BT27*BT29,BY29*BY27,CF27*CF29)/CN29</f>
        <v>0</v>
      </c>
      <c r="CO27" s="84">
        <f>SUM(CJ27)*CJ35</f>
        <v>0</v>
      </c>
      <c r="CP27" s="85">
        <f t="shared" si="16"/>
        <v>0</v>
      </c>
      <c r="CQ27" s="27">
        <f>SUM(CN27*CN29,CM27*CM29,CL27*CL29,CK27*CK29)/CJ29</f>
        <v>0.036022553925108745</v>
      </c>
      <c r="CR27" s="22"/>
      <c r="CS27" s="22"/>
      <c r="CU27" s="34"/>
    </row>
    <row r="28" spans="1:101" ht="12.75" customHeight="1">
      <c r="A28" s="20"/>
      <c r="B28" s="203" t="s">
        <v>62</v>
      </c>
      <c r="C28" s="203"/>
      <c r="D28" s="203"/>
      <c r="E28" s="1">
        <f aca="true" t="shared" si="19" ref="E28:AM28">SUM(E27,E26,E25,E24,E18,E17,E16,E9)</f>
        <v>14.891063485030699</v>
      </c>
      <c r="F28" s="1">
        <f t="shared" si="19"/>
        <v>14.420000000000002</v>
      </c>
      <c r="G28" s="1">
        <f t="shared" si="19"/>
        <v>13.86</v>
      </c>
      <c r="H28" s="1">
        <f t="shared" si="19"/>
        <v>14.420000000000002</v>
      </c>
      <c r="I28" s="1">
        <f t="shared" si="19"/>
        <v>14.420000000000002</v>
      </c>
      <c r="J28" s="1">
        <f t="shared" si="19"/>
        <v>14.420000000000002</v>
      </c>
      <c r="K28" s="1">
        <f t="shared" si="19"/>
        <v>14.420000000000002</v>
      </c>
      <c r="L28" s="1">
        <f t="shared" si="19"/>
        <v>14.420000000000002</v>
      </c>
      <c r="M28" s="1">
        <f>SUM(M27,M26,M25,M24,M18,M17,M16,M9)</f>
        <v>14.420000000000002</v>
      </c>
      <c r="N28" s="102">
        <f>SUM(N27,N26,N25,N24,N18,N17,N16,N9)</f>
        <v>14.420000000000002</v>
      </c>
      <c r="O28" s="102">
        <f>SUM(O27,O26,O25,O24,O18,O17,O16,O9)</f>
        <v>19.29</v>
      </c>
      <c r="P28" s="1">
        <f t="shared" si="19"/>
        <v>14.420000000000002</v>
      </c>
      <c r="Q28" s="1">
        <f t="shared" si="19"/>
        <v>14.420000000000002</v>
      </c>
      <c r="R28" s="1">
        <f t="shared" si="19"/>
        <v>14.420000000000002</v>
      </c>
      <c r="S28" s="1">
        <f t="shared" si="19"/>
        <v>14.420000000000002</v>
      </c>
      <c r="T28" s="1">
        <f t="shared" si="19"/>
        <v>14.420000000000002</v>
      </c>
      <c r="U28" s="1">
        <f t="shared" si="19"/>
        <v>14.420000000000002</v>
      </c>
      <c r="V28" s="1">
        <f>SUM(V27,V26,V25,V24,V18,V17,V16,V9)</f>
        <v>14.420000000000002</v>
      </c>
      <c r="W28" s="204" t="s">
        <v>62</v>
      </c>
      <c r="X28" s="205"/>
      <c r="Y28" s="205"/>
      <c r="Z28" s="79">
        <f t="shared" si="19"/>
        <v>14.420000000000002</v>
      </c>
      <c r="AA28" s="79">
        <f t="shared" si="19"/>
        <v>14.420000000000002</v>
      </c>
      <c r="AB28" s="79">
        <f t="shared" si="19"/>
        <v>14.420000000000002</v>
      </c>
      <c r="AC28" s="79">
        <f t="shared" si="19"/>
        <v>21.630000000000003</v>
      </c>
      <c r="AD28" s="79">
        <f t="shared" si="19"/>
        <v>14.600000000000001</v>
      </c>
      <c r="AE28" s="79">
        <f t="shared" si="19"/>
        <v>14.600000000000001</v>
      </c>
      <c r="AF28" s="79">
        <f t="shared" si="19"/>
        <v>14.600000000000001</v>
      </c>
      <c r="AG28" s="79">
        <f t="shared" si="19"/>
        <v>14.600000000000001</v>
      </c>
      <c r="AH28" s="79">
        <f t="shared" si="19"/>
        <v>14.98</v>
      </c>
      <c r="AI28" s="79">
        <f t="shared" si="19"/>
        <v>14.98</v>
      </c>
      <c r="AJ28" s="79">
        <f t="shared" si="19"/>
        <v>14.98</v>
      </c>
      <c r="AK28" s="79">
        <f t="shared" si="19"/>
        <v>12.84</v>
      </c>
      <c r="AL28" s="79">
        <f t="shared" si="19"/>
        <v>12.84</v>
      </c>
      <c r="AM28" s="79">
        <f t="shared" si="19"/>
        <v>12.84</v>
      </c>
      <c r="AN28" s="140" t="s">
        <v>10</v>
      </c>
      <c r="AO28" s="204" t="s">
        <v>62</v>
      </c>
      <c r="AP28" s="205"/>
      <c r="AQ28" s="205"/>
      <c r="AR28" s="79">
        <f>SUM(AR27,AR26,AR25,AR24,AR18,AR17,AR16,AR9)</f>
        <v>7</v>
      </c>
      <c r="AS28" s="80">
        <f>SUM(AS27,AS26,AS25,AS24,AS18,AS17,AS16,AS9)</f>
        <v>7</v>
      </c>
      <c r="AT28" s="80">
        <f aca="true" t="shared" si="20" ref="AT28:BI28">SUM(AT27,AT26,AT25,AT24,AT18,AT17,AT16,AT9)</f>
        <v>7</v>
      </c>
      <c r="AU28" s="80">
        <f t="shared" si="20"/>
        <v>7</v>
      </c>
      <c r="AV28" s="80">
        <f t="shared" si="20"/>
        <v>15.449566015471351</v>
      </c>
      <c r="AW28" s="80">
        <f t="shared" si="20"/>
        <v>16.42</v>
      </c>
      <c r="AX28" s="80">
        <f t="shared" si="20"/>
        <v>16.42</v>
      </c>
      <c r="AY28" s="80">
        <f t="shared" si="20"/>
        <v>14.420000000000002</v>
      </c>
      <c r="AZ28" s="80">
        <f t="shared" si="20"/>
        <v>14.420000000000002</v>
      </c>
      <c r="BA28" s="80">
        <f t="shared" si="20"/>
        <v>16.42</v>
      </c>
      <c r="BB28" s="80">
        <f t="shared" si="20"/>
        <v>16.42</v>
      </c>
      <c r="BC28" s="80">
        <f t="shared" si="20"/>
        <v>14.420000000000002</v>
      </c>
      <c r="BD28" s="80">
        <f t="shared" si="20"/>
        <v>15.218211673598166</v>
      </c>
      <c r="BE28" s="80">
        <f t="shared" si="20"/>
        <v>16.42</v>
      </c>
      <c r="BF28" s="80">
        <f>SUM(BF27,BF26,BF25,BF24,BF18,BF17,BF16,BF9)</f>
        <v>14.420000000000002</v>
      </c>
      <c r="BG28" s="80">
        <f t="shared" si="20"/>
        <v>0</v>
      </c>
      <c r="BH28" s="80">
        <f>SUM(BH27,BH26,BH25,BH24,BH18,BH17,BH16,BH9)</f>
        <v>16.42</v>
      </c>
      <c r="BI28" s="80">
        <f t="shared" si="20"/>
        <v>13.48</v>
      </c>
      <c r="BJ28" s="130"/>
      <c r="BK28" s="204" t="s">
        <v>62</v>
      </c>
      <c r="BL28" s="205"/>
      <c r="BM28" s="205"/>
      <c r="BN28" s="114">
        <f aca="true" t="shared" si="21" ref="BN28:CP28">SUM(BN27,BN26,BN25,BN24,BN18,BN17,BN16,BN9)</f>
        <v>15.554122382481193</v>
      </c>
      <c r="BO28" s="114">
        <f t="shared" si="21"/>
        <v>14.420000000000002</v>
      </c>
      <c r="BP28" s="114">
        <f t="shared" si="21"/>
        <v>16.42</v>
      </c>
      <c r="BQ28" s="114">
        <f t="shared" si="21"/>
        <v>16.42</v>
      </c>
      <c r="BR28" s="114">
        <f t="shared" si="21"/>
        <v>14.420000000000002</v>
      </c>
      <c r="BS28" s="114">
        <f t="shared" si="21"/>
        <v>16.42</v>
      </c>
      <c r="BT28" s="114">
        <f t="shared" si="21"/>
        <v>16.64</v>
      </c>
      <c r="BU28" s="114">
        <f t="shared" si="21"/>
        <v>16.64</v>
      </c>
      <c r="BV28" s="114">
        <f t="shared" si="21"/>
        <v>16.64</v>
      </c>
      <c r="BW28" s="114">
        <f t="shared" si="21"/>
        <v>16.64</v>
      </c>
      <c r="BX28" s="114">
        <f t="shared" si="21"/>
        <v>16.64</v>
      </c>
      <c r="BY28" s="114">
        <f>SUM(BY27,BY26,BY25,BY24,BY18,BY17,BY16,BY9)</f>
        <v>16.64</v>
      </c>
      <c r="BZ28" s="114">
        <f>SUM(BZ27,BZ26,BZ25,BZ24,BZ18,BZ17,BZ16,BZ9)</f>
        <v>16.64</v>
      </c>
      <c r="CA28" s="114">
        <f>SUM(CA27,CA26,CA25,CA24,CA18,CA17,CA16,CA9)</f>
        <v>16.64</v>
      </c>
      <c r="CB28" s="123"/>
      <c r="CC28" s="204" t="s">
        <v>62</v>
      </c>
      <c r="CD28" s="205"/>
      <c r="CE28" s="205"/>
      <c r="CF28" s="80">
        <f>SUM(CF27,CF26,CF25,CF24,CF18,CF17,CF16,CF9)</f>
        <v>13.04</v>
      </c>
      <c r="CG28" s="80">
        <f>SUM(CG27,CG26,CG25,CG24,CG18,CG17,CG16,CG9)</f>
        <v>13.04</v>
      </c>
      <c r="CH28" s="80">
        <f>SUM(CH27,CH26,CH25,CH24,CH18,CH17,CH16,CH9)</f>
        <v>13.04</v>
      </c>
      <c r="CI28" s="80">
        <f>SUM(CI27,CI26,CI25,CI24,CI18,CI17,CI16,CI9)</f>
        <v>13.04</v>
      </c>
      <c r="CJ28" s="80">
        <f t="shared" si="21"/>
        <v>15.026031079463813</v>
      </c>
      <c r="CK28" s="80">
        <f t="shared" si="21"/>
        <v>15.590597359611795</v>
      </c>
      <c r="CL28" s="79">
        <f t="shared" si="21"/>
        <v>14.98</v>
      </c>
      <c r="CM28" s="79">
        <f t="shared" si="21"/>
        <v>12.84</v>
      </c>
      <c r="CN28" s="80">
        <f t="shared" si="21"/>
        <v>14.783529112982592</v>
      </c>
      <c r="CO28" s="92">
        <f t="shared" si="21"/>
        <v>626431.2082999999</v>
      </c>
      <c r="CP28" s="92">
        <f t="shared" si="21"/>
        <v>7517174.4996</v>
      </c>
      <c r="CQ28" s="6">
        <f>SUM(CN28*CN29,CM28*CM29,CL28*CL29,CK28*CK29)/CJ29</f>
        <v>15.026031079463811</v>
      </c>
      <c r="CR28" s="6">
        <f>SUM(CQ27,CQ26,CQ25,CQ24,CQ18,CQ17,CQ16,CQ9)</f>
        <v>15.02603107946381</v>
      </c>
      <c r="CS28" s="6"/>
      <c r="CU28" s="37"/>
      <c r="CW28" s="37"/>
    </row>
    <row r="29" spans="1:97" s="38" customFormat="1" ht="12.75" customHeight="1">
      <c r="A29" s="52"/>
      <c r="B29" s="201" t="s">
        <v>63</v>
      </c>
      <c r="C29" s="201"/>
      <c r="D29" s="201"/>
      <c r="E29" s="53">
        <f>SUM(F29:O29)</f>
        <v>7899.499999999999</v>
      </c>
      <c r="F29" s="70">
        <v>459.2</v>
      </c>
      <c r="G29" s="70">
        <v>320.9</v>
      </c>
      <c r="H29" s="70">
        <v>501.4</v>
      </c>
      <c r="I29" s="70">
        <v>747.2</v>
      </c>
      <c r="J29" s="39">
        <v>1306</v>
      </c>
      <c r="K29" s="40">
        <v>1312.2</v>
      </c>
      <c r="L29" s="70">
        <v>1306.7</v>
      </c>
      <c r="M29" s="70">
        <v>392.4</v>
      </c>
      <c r="N29" s="103">
        <v>752.5</v>
      </c>
      <c r="O29" s="104">
        <v>801</v>
      </c>
      <c r="P29" s="70">
        <v>551.4</v>
      </c>
      <c r="Q29" s="70">
        <v>567.3</v>
      </c>
      <c r="R29" s="70">
        <v>567.2</v>
      </c>
      <c r="S29" s="70">
        <v>572.5</v>
      </c>
      <c r="T29" s="70">
        <v>594.6</v>
      </c>
      <c r="U29" s="70">
        <v>872.5</v>
      </c>
      <c r="V29" s="39">
        <f>SUM(P29:U29)</f>
        <v>3725.4999999999995</v>
      </c>
      <c r="W29" s="201" t="s">
        <v>63</v>
      </c>
      <c r="X29" s="201"/>
      <c r="Y29" s="201"/>
      <c r="Z29" s="141">
        <f>SUM(AA29:AB29)</f>
        <v>970.5</v>
      </c>
      <c r="AA29" s="113">
        <v>224.3</v>
      </c>
      <c r="AB29" s="142">
        <v>746.2</v>
      </c>
      <c r="AC29" s="143">
        <v>2077.61</v>
      </c>
      <c r="AD29" s="113">
        <f>SUM(AE29:AG29)</f>
        <v>1538.9</v>
      </c>
      <c r="AE29" s="113">
        <v>512.3</v>
      </c>
      <c r="AF29" s="113">
        <v>506.4</v>
      </c>
      <c r="AG29" s="113">
        <v>520.2</v>
      </c>
      <c r="AH29" s="113">
        <f>SUM(AI29:AJ29)</f>
        <v>1839.4</v>
      </c>
      <c r="AI29" s="113">
        <v>860.1</v>
      </c>
      <c r="AJ29" s="113">
        <v>979.3</v>
      </c>
      <c r="AK29" s="113">
        <f>SUM(AL29:AM29)</f>
        <v>1702.1</v>
      </c>
      <c r="AL29" s="113">
        <v>860.5</v>
      </c>
      <c r="AM29" s="113">
        <v>841.6</v>
      </c>
      <c r="AN29" s="144"/>
      <c r="AO29" s="176" t="s">
        <v>63</v>
      </c>
      <c r="AP29" s="177"/>
      <c r="AQ29" s="177"/>
      <c r="AR29" s="113">
        <f>SUM(AS29:AU29)</f>
        <v>1668.1999999999998</v>
      </c>
      <c r="AS29" s="113">
        <v>931.9</v>
      </c>
      <c r="AT29" s="113">
        <v>629.8</v>
      </c>
      <c r="AU29" s="113">
        <v>106.5</v>
      </c>
      <c r="AV29" s="113">
        <f>SUM(AW29:BC29)</f>
        <v>6101.6</v>
      </c>
      <c r="AW29" s="113">
        <v>572.2</v>
      </c>
      <c r="AX29" s="113">
        <v>569.4</v>
      </c>
      <c r="AY29" s="113">
        <v>1175.4</v>
      </c>
      <c r="AZ29" s="113">
        <v>848.4</v>
      </c>
      <c r="BA29" s="113">
        <v>846.6</v>
      </c>
      <c r="BB29" s="113">
        <v>1152.8</v>
      </c>
      <c r="BC29" s="113">
        <v>936.8</v>
      </c>
      <c r="BD29" s="113">
        <f>SUM(BE29:BI29)</f>
        <v>1394.6</v>
      </c>
      <c r="BE29" s="113">
        <v>313.6</v>
      </c>
      <c r="BF29" s="113">
        <v>385.1</v>
      </c>
      <c r="BG29" s="113"/>
      <c r="BH29" s="113">
        <v>387.8</v>
      </c>
      <c r="BI29" s="113">
        <v>308.1</v>
      </c>
      <c r="BJ29" s="131"/>
      <c r="BK29" s="176" t="s">
        <v>63</v>
      </c>
      <c r="BL29" s="177"/>
      <c r="BM29" s="177"/>
      <c r="BN29" s="124">
        <f>SUM(BO29:BS29)</f>
        <v>6260.7</v>
      </c>
      <c r="BO29" s="125">
        <v>843.8</v>
      </c>
      <c r="BP29" s="125">
        <v>824.6</v>
      </c>
      <c r="BQ29" s="125">
        <v>856.1</v>
      </c>
      <c r="BR29" s="125">
        <v>1866.7</v>
      </c>
      <c r="BS29" s="125">
        <v>1869.5</v>
      </c>
      <c r="BT29" s="125">
        <f>SUM(BU29:BX29)</f>
        <v>3443.6000000000004</v>
      </c>
      <c r="BU29" s="125">
        <v>846.5</v>
      </c>
      <c r="BV29" s="125">
        <v>851.2</v>
      </c>
      <c r="BW29" s="125">
        <v>873.1</v>
      </c>
      <c r="BX29" s="125">
        <v>872.8</v>
      </c>
      <c r="BY29" s="125">
        <f>SUM(BZ29:CA29)</f>
        <v>734.5</v>
      </c>
      <c r="BZ29" s="125">
        <v>360.8</v>
      </c>
      <c r="CA29" s="125">
        <v>373.7</v>
      </c>
      <c r="CB29" s="126"/>
      <c r="CC29" s="176" t="s">
        <v>63</v>
      </c>
      <c r="CD29" s="177"/>
      <c r="CE29" s="177"/>
      <c r="CF29" s="113">
        <f>SUM(CG29:CI29)</f>
        <v>2447.1</v>
      </c>
      <c r="CG29" s="113">
        <v>754.5</v>
      </c>
      <c r="CH29" s="113">
        <v>938.5</v>
      </c>
      <c r="CI29" s="113">
        <v>754.1</v>
      </c>
      <c r="CJ29" s="90">
        <f>SUM(CF29,AR29,AH29,AD29,AC29,Z29,V29,E29,AK29,AV29,BD29,BN29,BT29,BY29)</f>
        <v>41803.80999999999</v>
      </c>
      <c r="CK29" s="90">
        <f>SUM(E29,V29,Z29,AD29,AC29)</f>
        <v>16212.009999999998</v>
      </c>
      <c r="CL29" s="90">
        <f>SUM(AH29)</f>
        <v>1839.4</v>
      </c>
      <c r="CM29" s="90">
        <f>SUM(AK29)</f>
        <v>1702.1</v>
      </c>
      <c r="CN29" s="90">
        <f>SUM(AR29,AV29,BD29,BN29,BT29,BY29,CF29)</f>
        <v>22050.299999999996</v>
      </c>
      <c r="CO29" s="90">
        <f>SUM(CQ32)</f>
        <v>41803.81</v>
      </c>
      <c r="CP29" s="91">
        <f>SUM(CQ32)</f>
        <v>41803.81</v>
      </c>
      <c r="CQ29" s="73">
        <f>SUM(CK29,CL29,CM29,CN29)</f>
        <v>41803.81</v>
      </c>
      <c r="CR29" s="43">
        <f>SUM(CJ29)-CQ29</f>
        <v>0</v>
      </c>
      <c r="CS29" s="43"/>
    </row>
    <row r="30" spans="1:102" ht="12.75" customHeight="1">
      <c r="A30" s="36"/>
      <c r="B30" s="170" t="s">
        <v>61</v>
      </c>
      <c r="C30" s="170"/>
      <c r="D30" s="170"/>
      <c r="E30" s="167" t="s">
        <v>109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9"/>
      <c r="W30" s="170" t="s">
        <v>61</v>
      </c>
      <c r="X30" s="170"/>
      <c r="Y30" s="170"/>
      <c r="Z30" s="202" t="s">
        <v>109</v>
      </c>
      <c r="AA30" s="202"/>
      <c r="AB30" s="202"/>
      <c r="AC30" s="202"/>
      <c r="AD30" s="202"/>
      <c r="AE30" s="202"/>
      <c r="AF30" s="202"/>
      <c r="AG30" s="202"/>
      <c r="AH30" s="167" t="s">
        <v>109</v>
      </c>
      <c r="AI30" s="168"/>
      <c r="AJ30" s="169"/>
      <c r="AK30" s="167" t="s">
        <v>111</v>
      </c>
      <c r="AL30" s="168"/>
      <c r="AM30" s="169"/>
      <c r="AN30" s="44"/>
      <c r="AO30" s="170" t="s">
        <v>61</v>
      </c>
      <c r="AP30" s="170"/>
      <c r="AQ30" s="170"/>
      <c r="AR30" s="198" t="s">
        <v>109</v>
      </c>
      <c r="AS30" s="199"/>
      <c r="AT30" s="199"/>
      <c r="AU30" s="200"/>
      <c r="AV30" s="198" t="s">
        <v>109</v>
      </c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200"/>
      <c r="BJ30" s="36"/>
      <c r="BK30" s="196" t="s">
        <v>61</v>
      </c>
      <c r="BL30" s="197"/>
      <c r="BM30" s="197"/>
      <c r="BN30" s="198" t="s">
        <v>109</v>
      </c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200"/>
      <c r="CB30" s="36"/>
      <c r="CC30" s="196" t="s">
        <v>61</v>
      </c>
      <c r="CD30" s="197"/>
      <c r="CE30" s="197"/>
      <c r="CF30" s="195" t="s">
        <v>109</v>
      </c>
      <c r="CG30" s="195"/>
      <c r="CH30" s="195"/>
      <c r="CI30" s="195"/>
      <c r="CJ30" s="82"/>
      <c r="CK30" s="88"/>
      <c r="CL30" s="88"/>
      <c r="CM30" s="88"/>
      <c r="CN30" s="88"/>
      <c r="CO30" s="88"/>
      <c r="CP30" s="88"/>
      <c r="CQ30" s="22"/>
      <c r="CR30" s="22"/>
      <c r="CS30" s="22"/>
      <c r="CU30" s="45"/>
      <c r="CV30" s="37"/>
      <c r="CX30" s="37"/>
    </row>
    <row r="31" ht="9" customHeight="1"/>
    <row r="32" spans="1:96" ht="12.75">
      <c r="A32" s="46"/>
      <c r="B32" s="158" t="s">
        <v>26</v>
      </c>
      <c r="C32" s="158"/>
      <c r="D32" s="35"/>
      <c r="E32" s="65"/>
      <c r="F32" s="194" t="s">
        <v>23</v>
      </c>
      <c r="G32" s="194"/>
      <c r="H32" s="194"/>
      <c r="J32" s="46"/>
      <c r="K32" s="158" t="s">
        <v>11</v>
      </c>
      <c r="L32" s="158"/>
      <c r="R32" s="47" t="s">
        <v>28</v>
      </c>
      <c r="BJ32" s="46"/>
      <c r="BK32" s="158" t="s">
        <v>26</v>
      </c>
      <c r="BL32" s="158"/>
      <c r="BM32" s="35"/>
      <c r="BN32" s="98"/>
      <c r="BW32" s="158" t="s">
        <v>11</v>
      </c>
      <c r="BX32" s="158"/>
      <c r="CB32" s="46"/>
      <c r="CC32" s="158" t="s">
        <v>26</v>
      </c>
      <c r="CD32" s="158"/>
      <c r="CE32" s="35"/>
      <c r="CK32" s="158" t="s">
        <v>11</v>
      </c>
      <c r="CL32" s="158"/>
      <c r="CN32" s="10" t="s">
        <v>99</v>
      </c>
      <c r="CQ32" s="10">
        <v>41803.81</v>
      </c>
      <c r="CR32" s="69">
        <f>SUM(CQ32)-CJ29</f>
        <v>0</v>
      </c>
    </row>
    <row r="33" spans="1:83" ht="6.75" customHeight="1">
      <c r="A33" s="46"/>
      <c r="B33" s="35"/>
      <c r="C33" s="35"/>
      <c r="D33" s="35"/>
      <c r="E33" s="65"/>
      <c r="F33" s="35"/>
      <c r="G33" s="35"/>
      <c r="H33" s="35"/>
      <c r="I33" s="46"/>
      <c r="J33" s="46"/>
      <c r="BJ33" s="46"/>
      <c r="BK33" s="35"/>
      <c r="BL33" s="35"/>
      <c r="BM33" s="35"/>
      <c r="BN33" s="98"/>
      <c r="CB33" s="46"/>
      <c r="CC33" s="35"/>
      <c r="CD33" s="35"/>
      <c r="CE33" s="35"/>
    </row>
    <row r="34" spans="1:83" ht="12.75">
      <c r="A34" s="46"/>
      <c r="D34" s="35"/>
      <c r="E34" s="65"/>
      <c r="G34" s="47"/>
      <c r="H34" s="47"/>
      <c r="J34" s="46"/>
      <c r="BJ34" s="46"/>
      <c r="BM34" s="35"/>
      <c r="BN34" s="98"/>
      <c r="CB34" s="46"/>
      <c r="CE34" s="35"/>
    </row>
    <row r="35" spans="1:97" ht="12.75">
      <c r="A35" s="48"/>
      <c r="B35" s="48"/>
      <c r="C35" s="48"/>
      <c r="D35" s="48"/>
      <c r="E35" s="66"/>
      <c r="F35" s="48"/>
      <c r="G35" s="48"/>
      <c r="H35" s="48"/>
      <c r="I35" s="48"/>
      <c r="J35" s="48"/>
      <c r="O35" s="59"/>
      <c r="AE35" s="105"/>
      <c r="BJ35" s="48"/>
      <c r="BK35" s="48"/>
      <c r="BL35" s="48"/>
      <c r="BM35" s="48"/>
      <c r="BN35" s="99"/>
      <c r="CB35" s="48"/>
      <c r="CC35" s="48"/>
      <c r="CD35" s="48"/>
      <c r="CE35" s="48"/>
      <c r="CJ35" s="67"/>
      <c r="CK35" s="50"/>
      <c r="CL35" s="50"/>
      <c r="CM35" s="50"/>
      <c r="CN35" s="50"/>
      <c r="CO35" s="50"/>
      <c r="CP35" s="50"/>
      <c r="CQ35" s="50"/>
      <c r="CR35" s="50"/>
      <c r="CS35" s="50"/>
    </row>
    <row r="36" spans="1:92" ht="12.75">
      <c r="A36" s="51"/>
      <c r="E36" s="67">
        <f>SUM(E27,E26,E25,E24,E18,E17,E16,E9)</f>
        <v>14.891063485030699</v>
      </c>
      <c r="V36" s="8">
        <f>SUM(U29*U28,T29*T28,S29*S28,R29*R28,Q29*Q28,P29*P28)/V29</f>
        <v>14.420000000000003</v>
      </c>
      <c r="Z36" s="61">
        <v>11.02</v>
      </c>
      <c r="AD36" s="106">
        <f>SUM(AG29*AG28,AF29*AF28,AE29*AE28)/AD29</f>
        <v>14.600000000000001</v>
      </c>
      <c r="AH36" s="55">
        <f>SUM(AI29*AI28,AJ29*AJ28)/AH29</f>
        <v>14.979999999999999</v>
      </c>
      <c r="AK36" s="101">
        <f>SUM(AL29*AL28,AM29*AM28)/AK29</f>
        <v>12.84</v>
      </c>
      <c r="AR36" s="107">
        <f>SUM(AS29*AS28,AT29*AT28,AU29*AU28)/AR29</f>
        <v>7.000000000000001</v>
      </c>
      <c r="AV36" s="108">
        <f>SUM(AW29*AW28,AX29*AX28,AY29*AY28,AZ29*AZ28,BA29*BA28,BB29*BB28,BC29*BC28)/AV29</f>
        <v>15.449566015471351</v>
      </c>
      <c r="BD36" s="108">
        <f>SUM(BI29*BI28,BH29*BH28,BF29*BF28,BE29*BE28)/BD29</f>
        <v>15.218211673598168</v>
      </c>
      <c r="BJ36" s="51"/>
      <c r="BN36" s="109">
        <f>SUM(BO28*BO29,BP28*BP29,BQ28*BQ29,BR28*BR29,BS28*BS29)/BN29</f>
        <v>15.554122382481195</v>
      </c>
      <c r="BT36" s="75">
        <f>SUM(BU29*BU28,BV29*BV28,BW29*BW28,BX29*BX28)/BT29</f>
        <v>16.639999999999997</v>
      </c>
      <c r="BY36" s="75">
        <f>SUM(BZ29*BZ28,CA29*CA28)/BY29</f>
        <v>16.640000000000004</v>
      </c>
      <c r="CB36" s="51"/>
      <c r="CF36" s="75">
        <f>SUM(CG29*CG28,CH29*CH28,CI29*CI28)/CF29</f>
        <v>13.04</v>
      </c>
      <c r="CJ36" s="67">
        <f>SUM(CK29*CK28,CL29*CL28,CM29*CM28,CN29*CN28)/CJ29</f>
        <v>15.026031079463811</v>
      </c>
      <c r="CK36" s="100">
        <f>SUM(E29*E28,V29*V28,Z29*Z28,AD29*AD28,AC29*AC28)/CK29</f>
        <v>15.590597359611797</v>
      </c>
      <c r="CN36" s="100">
        <f>SUM(AR29*AR28,AV29*AV28,BD29*BD28,BN29*BN28,BT29*BT28,BY29*BY28,CF29*CF28)/CN29</f>
        <v>14.783529112982594</v>
      </c>
    </row>
    <row r="37" spans="1:89" ht="12.75">
      <c r="A37" s="51"/>
      <c r="BJ37" s="51"/>
      <c r="CB37" s="51"/>
      <c r="CK37" s="50">
        <f>SUM(CK28-CK36)</f>
        <v>-1.7763568394002505E-15</v>
      </c>
    </row>
    <row r="38" spans="1:92" ht="12.75">
      <c r="A38" s="51"/>
      <c r="BJ38" s="51"/>
      <c r="BM38" s="159"/>
      <c r="BN38" s="159"/>
      <c r="CB38" s="51"/>
      <c r="CN38" s="10">
        <f>SUM((CN29-AR29)*0.74)/CN29</f>
        <v>0.6840158183788881</v>
      </c>
    </row>
    <row r="39" spans="1:80" ht="12.75">
      <c r="A39" s="51"/>
      <c r="BJ39" s="51"/>
      <c r="BN39" s="101"/>
      <c r="CB39" s="51"/>
    </row>
    <row r="44" spans="1:80" ht="12.75">
      <c r="A44" s="51"/>
      <c r="BJ44" s="51"/>
      <c r="CB44" s="51"/>
    </row>
    <row r="45" spans="1:80" ht="12.75">
      <c r="A45" s="51"/>
      <c r="BJ45" s="51"/>
      <c r="CB45" s="51"/>
    </row>
    <row r="65536" spans="255:256" ht="12.75">
      <c r="IU65536" s="8" t="s">
        <v>100</v>
      </c>
      <c r="IV65536" s="8">
        <v>0</v>
      </c>
    </row>
  </sheetData>
  <sheetProtection/>
  <mergeCells count="210">
    <mergeCell ref="A5:A8"/>
    <mergeCell ref="B5:D8"/>
    <mergeCell ref="N7:N8"/>
    <mergeCell ref="O7:O8"/>
    <mergeCell ref="P7:P8"/>
    <mergeCell ref="Q7:Q8"/>
    <mergeCell ref="J7:J8"/>
    <mergeCell ref="K7:K8"/>
    <mergeCell ref="L7:L8"/>
    <mergeCell ref="M7:M8"/>
    <mergeCell ref="AH6:AH8"/>
    <mergeCell ref="AK6:AK8"/>
    <mergeCell ref="AL6:AM6"/>
    <mergeCell ref="AI7:AI8"/>
    <mergeCell ref="AM7:AM8"/>
    <mergeCell ref="AS6:AU6"/>
    <mergeCell ref="CK5:CN5"/>
    <mergeCell ref="CO5:CP7"/>
    <mergeCell ref="Z6:Z8"/>
    <mergeCell ref="AA6:AB6"/>
    <mergeCell ref="AC6:AC8"/>
    <mergeCell ref="AD6:AD8"/>
    <mergeCell ref="AR5:BI5"/>
    <mergeCell ref="BJ5:BJ8"/>
    <mergeCell ref="AV6:BI6"/>
    <mergeCell ref="BN6:BS6"/>
    <mergeCell ref="CK6:CK8"/>
    <mergeCell ref="CL6:CL8"/>
    <mergeCell ref="CM6:CM8"/>
    <mergeCell ref="BY7:BY8"/>
    <mergeCell ref="BZ7:CA7"/>
    <mergeCell ref="CG7:CI7"/>
    <mergeCell ref="CB5:CB8"/>
    <mergeCell ref="CC5:CE8"/>
    <mergeCell ref="CF5:CI5"/>
    <mergeCell ref="CJ5:CJ8"/>
    <mergeCell ref="AE6:AG6"/>
    <mergeCell ref="AG7:AG8"/>
    <mergeCell ref="BO7:BS7"/>
    <mergeCell ref="BT7:BT8"/>
    <mergeCell ref="BK5:BM8"/>
    <mergeCell ref="BN5:CA5"/>
    <mergeCell ref="AH5:AJ5"/>
    <mergeCell ref="AK5:AM5"/>
    <mergeCell ref="AJ7:AJ8"/>
    <mergeCell ref="AL7:AL8"/>
    <mergeCell ref="AF7:AF8"/>
    <mergeCell ref="CN6:CN8"/>
    <mergeCell ref="E7:E8"/>
    <mergeCell ref="F7:F8"/>
    <mergeCell ref="G7:G8"/>
    <mergeCell ref="H7:H8"/>
    <mergeCell ref="I7:I8"/>
    <mergeCell ref="CF6:CF8"/>
    <mergeCell ref="CG6:CI6"/>
    <mergeCell ref="BT6:CA6"/>
    <mergeCell ref="R7:R8"/>
    <mergeCell ref="S7:S8"/>
    <mergeCell ref="T7:T8"/>
    <mergeCell ref="U7:U8"/>
    <mergeCell ref="AA7:AA8"/>
    <mergeCell ref="AB7:AB8"/>
    <mergeCell ref="V7:V8"/>
    <mergeCell ref="W5:Y8"/>
    <mergeCell ref="Z5:AG5"/>
    <mergeCell ref="AE7:AE8"/>
    <mergeCell ref="CC10:CE10"/>
    <mergeCell ref="AS7:AS8"/>
    <mergeCell ref="AT7:AT8"/>
    <mergeCell ref="AU7:AU8"/>
    <mergeCell ref="AV7:AV8"/>
    <mergeCell ref="BE7:BI7"/>
    <mergeCell ref="AW7:BC7"/>
    <mergeCell ref="BN7:BN8"/>
    <mergeCell ref="CC12:CE12"/>
    <mergeCell ref="B9:D9"/>
    <mergeCell ref="W9:Y9"/>
    <mergeCell ref="AO9:AQ9"/>
    <mergeCell ref="BK9:BM9"/>
    <mergeCell ref="CC9:CE9"/>
    <mergeCell ref="B10:D10"/>
    <mergeCell ref="W10:Y10"/>
    <mergeCell ref="AO10:AQ10"/>
    <mergeCell ref="BK10:BM10"/>
    <mergeCell ref="CC14:CE14"/>
    <mergeCell ref="B11:D11"/>
    <mergeCell ref="W11:Y11"/>
    <mergeCell ref="AO11:AQ11"/>
    <mergeCell ref="BK11:BM11"/>
    <mergeCell ref="CC11:CE11"/>
    <mergeCell ref="B12:D12"/>
    <mergeCell ref="W12:Y12"/>
    <mergeCell ref="AO12:AQ12"/>
    <mergeCell ref="BK12:BM12"/>
    <mergeCell ref="CC16:CE16"/>
    <mergeCell ref="B13:D13"/>
    <mergeCell ref="W13:Y13"/>
    <mergeCell ref="AO13:AQ13"/>
    <mergeCell ref="BK13:BM13"/>
    <mergeCell ref="CC13:CE13"/>
    <mergeCell ref="B14:D14"/>
    <mergeCell ref="W14:Y14"/>
    <mergeCell ref="AO14:AQ14"/>
    <mergeCell ref="BK14:BM14"/>
    <mergeCell ref="CC18:CE18"/>
    <mergeCell ref="B15:D15"/>
    <mergeCell ref="W15:Y15"/>
    <mergeCell ref="AO15:AQ15"/>
    <mergeCell ref="BK15:BM15"/>
    <mergeCell ref="CC15:CE15"/>
    <mergeCell ref="B16:D16"/>
    <mergeCell ref="W16:Y16"/>
    <mergeCell ref="AO16:AQ16"/>
    <mergeCell ref="BK16:BM16"/>
    <mergeCell ref="CC20:CE20"/>
    <mergeCell ref="B17:D17"/>
    <mergeCell ref="W17:Y17"/>
    <mergeCell ref="AO17:AQ17"/>
    <mergeCell ref="BK17:BM17"/>
    <mergeCell ref="CC17:CE17"/>
    <mergeCell ref="B18:D18"/>
    <mergeCell ref="W18:Y18"/>
    <mergeCell ref="AO18:AQ18"/>
    <mergeCell ref="BK18:BM18"/>
    <mergeCell ref="CC22:CE22"/>
    <mergeCell ref="B19:D19"/>
    <mergeCell ref="W19:Y19"/>
    <mergeCell ref="AO19:AQ19"/>
    <mergeCell ref="BK19:BM19"/>
    <mergeCell ref="CC19:CE19"/>
    <mergeCell ref="B20:D20"/>
    <mergeCell ref="W20:Y20"/>
    <mergeCell ref="AO20:AQ20"/>
    <mergeCell ref="BK20:BM20"/>
    <mergeCell ref="CC24:CE24"/>
    <mergeCell ref="B21:D21"/>
    <mergeCell ref="W21:Y21"/>
    <mergeCell ref="AO21:AQ21"/>
    <mergeCell ref="BK21:BM21"/>
    <mergeCell ref="CC21:CE21"/>
    <mergeCell ref="B22:D22"/>
    <mergeCell ref="W22:Y22"/>
    <mergeCell ref="AO22:AQ22"/>
    <mergeCell ref="BK22:BM22"/>
    <mergeCell ref="CC26:CE26"/>
    <mergeCell ref="B23:D23"/>
    <mergeCell ref="W23:Y23"/>
    <mergeCell ref="AO23:AQ23"/>
    <mergeCell ref="BK23:BM23"/>
    <mergeCell ref="CC23:CE23"/>
    <mergeCell ref="B24:D24"/>
    <mergeCell ref="W24:Y24"/>
    <mergeCell ref="AO24:AQ24"/>
    <mergeCell ref="BK24:BM24"/>
    <mergeCell ref="CC29:CE29"/>
    <mergeCell ref="B25:D25"/>
    <mergeCell ref="W25:Y25"/>
    <mergeCell ref="AO25:AQ25"/>
    <mergeCell ref="BK25:BM25"/>
    <mergeCell ref="CC25:CE25"/>
    <mergeCell ref="B26:D26"/>
    <mergeCell ref="W26:Y26"/>
    <mergeCell ref="AO26:AQ26"/>
    <mergeCell ref="BK26:BM26"/>
    <mergeCell ref="CC27:CE27"/>
    <mergeCell ref="B28:D28"/>
    <mergeCell ref="W28:Y28"/>
    <mergeCell ref="AO28:AQ28"/>
    <mergeCell ref="BK28:BM28"/>
    <mergeCell ref="CC28:CE28"/>
    <mergeCell ref="AR30:AU30"/>
    <mergeCell ref="AV30:BI30"/>
    <mergeCell ref="B27:D27"/>
    <mergeCell ref="W27:Y27"/>
    <mergeCell ref="AO27:AQ27"/>
    <mergeCell ref="W29:Y29"/>
    <mergeCell ref="AO29:AQ29"/>
    <mergeCell ref="B29:D29"/>
    <mergeCell ref="W30:Y30"/>
    <mergeCell ref="Z30:AG30"/>
    <mergeCell ref="F32:H32"/>
    <mergeCell ref="K32:L32"/>
    <mergeCell ref="BK32:BL32"/>
    <mergeCell ref="CC32:CD32"/>
    <mergeCell ref="AK30:AM30"/>
    <mergeCell ref="CF30:CI30"/>
    <mergeCell ref="AO30:AQ30"/>
    <mergeCell ref="BK30:BM30"/>
    <mergeCell ref="BN30:CA30"/>
    <mergeCell ref="CC30:CE30"/>
    <mergeCell ref="A1:V1"/>
    <mergeCell ref="A2:V2"/>
    <mergeCell ref="I4:V4"/>
    <mergeCell ref="BU7:BX7"/>
    <mergeCell ref="BK29:BM29"/>
    <mergeCell ref="BD7:BD8"/>
    <mergeCell ref="AR6:AR8"/>
    <mergeCell ref="BK27:BM27"/>
    <mergeCell ref="AN5:AN8"/>
    <mergeCell ref="AO5:AQ8"/>
    <mergeCell ref="B32:C32"/>
    <mergeCell ref="BM38:BN38"/>
    <mergeCell ref="BW32:BX32"/>
    <mergeCell ref="CK32:CL32"/>
    <mergeCell ref="E5:V5"/>
    <mergeCell ref="E6:O6"/>
    <mergeCell ref="P6:V6"/>
    <mergeCell ref="E30:V30"/>
    <mergeCell ref="B30:D30"/>
    <mergeCell ref="AH30:AJ30"/>
  </mergeCells>
  <printOptions/>
  <pageMargins left="0.11811023622047245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6"/>
  <sheetViews>
    <sheetView view="pageBreakPreview" zoomScaleSheetLayoutView="100" zoomScalePageLayoutView="0" workbookViewId="0" topLeftCell="AS1">
      <selection activeCell="A1" sqref="A1:IV16384"/>
    </sheetView>
  </sheetViews>
  <sheetFormatPr defaultColWidth="9.140625" defaultRowHeight="12.75"/>
  <cols>
    <col min="1" max="1" width="4.140625" style="8" customWidth="1"/>
    <col min="2" max="3" width="9.140625" style="8" customWidth="1"/>
    <col min="4" max="4" width="4.421875" style="8" customWidth="1"/>
    <col min="5" max="5" width="7.28125" style="61" customWidth="1"/>
    <col min="6" max="7" width="6.57421875" style="8" customWidth="1"/>
    <col min="8" max="8" width="6.421875" style="8" customWidth="1"/>
    <col min="9" max="10" width="7.421875" style="8" customWidth="1"/>
    <col min="11" max="11" width="8.00390625" style="8" customWidth="1"/>
    <col min="12" max="12" width="8.140625" style="8" customWidth="1"/>
    <col min="13" max="13" width="6.421875" style="8" customWidth="1"/>
    <col min="14" max="14" width="6.57421875" style="8" customWidth="1"/>
    <col min="15" max="15" width="6.8515625" style="55" customWidth="1"/>
    <col min="16" max="16" width="7.00390625" style="8" customWidth="1"/>
    <col min="17" max="17" width="6.8515625" style="8" customWidth="1"/>
    <col min="18" max="18" width="7.00390625" style="8" customWidth="1"/>
    <col min="19" max="19" width="7.28125" style="8" customWidth="1"/>
    <col min="20" max="20" width="6.421875" style="8" customWidth="1"/>
    <col min="21" max="21" width="6.7109375" style="8" customWidth="1"/>
    <col min="22" max="22" width="5.00390625" style="8" customWidth="1"/>
    <col min="23" max="24" width="9.140625" style="8" customWidth="1"/>
    <col min="25" max="25" width="5.57421875" style="8" customWidth="1"/>
    <col min="26" max="26" width="7.421875" style="61" customWidth="1"/>
    <col min="27" max="27" width="7.421875" style="8" customWidth="1"/>
    <col min="28" max="28" width="6.8515625" style="8" customWidth="1"/>
    <col min="29" max="29" width="7.8515625" style="8" customWidth="1"/>
    <col min="30" max="30" width="8.00390625" style="55" customWidth="1"/>
    <col min="31" max="31" width="7.7109375" style="8" customWidth="1"/>
    <col min="32" max="32" width="7.00390625" style="8" customWidth="1"/>
    <col min="33" max="33" width="8.421875" style="8" customWidth="1"/>
    <col min="34" max="34" width="9.28125" style="55" customWidth="1"/>
    <col min="35" max="35" width="6.8515625" style="8" customWidth="1"/>
    <col min="36" max="36" width="7.57421875" style="8" customWidth="1"/>
    <col min="37" max="37" width="10.140625" style="55" customWidth="1"/>
    <col min="38" max="38" width="9.140625" style="8" customWidth="1"/>
    <col min="39" max="39" width="11.00390625" style="8" customWidth="1"/>
    <col min="40" max="40" width="5.00390625" style="8" customWidth="1"/>
    <col min="41" max="42" width="9.140625" style="8" customWidth="1"/>
    <col min="43" max="43" width="4.140625" style="8" customWidth="1"/>
    <col min="44" max="44" width="7.7109375" style="8" customWidth="1"/>
    <col min="45" max="45" width="6.7109375" style="2" customWidth="1"/>
    <col min="46" max="46" width="6.8515625" style="2" customWidth="1"/>
    <col min="47" max="47" width="6.421875" style="2" customWidth="1"/>
    <col min="48" max="48" width="8.421875" style="75" customWidth="1"/>
    <col min="49" max="50" width="6.421875" style="2" customWidth="1"/>
    <col min="51" max="51" width="7.00390625" style="2" customWidth="1"/>
    <col min="52" max="53" width="6.421875" style="2" customWidth="1"/>
    <col min="54" max="54" width="7.140625" style="2" customWidth="1"/>
    <col min="55" max="55" width="6.421875" style="2" customWidth="1"/>
    <col min="56" max="56" width="7.28125" style="75" customWidth="1"/>
    <col min="57" max="58" width="6.421875" style="2" customWidth="1"/>
    <col min="59" max="61" width="5.7109375" style="2" customWidth="1"/>
    <col min="62" max="62" width="7.8515625" style="8" customWidth="1"/>
    <col min="63" max="64" width="9.140625" style="8" customWidth="1"/>
    <col min="65" max="65" width="6.8515625" style="8" customWidth="1"/>
    <col min="66" max="66" width="8.421875" style="55" customWidth="1"/>
    <col min="67" max="69" width="6.421875" style="2" customWidth="1"/>
    <col min="70" max="71" width="7.140625" style="2" customWidth="1"/>
    <col min="72" max="72" width="7.140625" style="75" customWidth="1"/>
    <col min="73" max="76" width="7.140625" style="2" customWidth="1"/>
    <col min="77" max="77" width="8.421875" style="75" customWidth="1"/>
    <col min="78" max="78" width="11.140625" style="2" customWidth="1"/>
    <col min="79" max="79" width="9.8515625" style="2" customWidth="1"/>
    <col min="80" max="83" width="7.57421875" style="8" customWidth="1"/>
    <col min="84" max="84" width="8.421875" style="75" customWidth="1"/>
    <col min="85" max="87" width="8.421875" style="2" customWidth="1"/>
    <col min="88" max="88" width="13.421875" style="61" customWidth="1"/>
    <col min="89" max="92" width="9.8515625" style="10" customWidth="1"/>
    <col min="93" max="97" width="13.421875" style="10" customWidth="1"/>
    <col min="98" max="98" width="9.140625" style="8" customWidth="1"/>
    <col min="99" max="99" width="9.8515625" style="8" bestFit="1" customWidth="1"/>
    <col min="100" max="102" width="10.8515625" style="8" bestFit="1" customWidth="1"/>
    <col min="103" max="16384" width="9.140625" style="8" customWidth="1"/>
  </cols>
  <sheetData>
    <row r="1" spans="1:83" ht="15">
      <c r="A1" s="171" t="s">
        <v>97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AA1" s="9"/>
      <c r="AB1" s="9"/>
      <c r="BJ1" s="2"/>
      <c r="BK1" s="2"/>
      <c r="BL1" s="2"/>
      <c r="BM1" s="2"/>
      <c r="BN1" s="75"/>
      <c r="CB1" s="2"/>
      <c r="CC1" s="2"/>
      <c r="CD1" s="2"/>
      <c r="CE1" s="2"/>
    </row>
    <row r="2" spans="1:83" ht="11.25" customHeight="1">
      <c r="A2" s="172" t="s">
        <v>102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AA2" s="11"/>
      <c r="AB2" s="11"/>
      <c r="BJ2" s="2"/>
      <c r="BK2" s="2"/>
      <c r="BL2" s="2"/>
      <c r="BM2" s="2"/>
      <c r="BN2" s="75"/>
      <c r="CB2" s="2"/>
      <c r="CC2" s="2"/>
      <c r="CD2" s="2"/>
      <c r="CE2" s="2"/>
    </row>
    <row r="3" spans="1:83" ht="12.75" customHeight="1" hidden="1">
      <c r="A3" s="11"/>
      <c r="B3" s="11"/>
      <c r="C3" s="11"/>
      <c r="D3" s="11"/>
      <c r="E3" s="60"/>
      <c r="F3" s="11"/>
      <c r="G3" s="11"/>
      <c r="H3" s="11"/>
      <c r="I3" s="11"/>
      <c r="J3" s="11"/>
      <c r="K3" s="11"/>
      <c r="L3" s="11"/>
      <c r="M3" s="11"/>
      <c r="N3" s="11"/>
      <c r="O3" s="54"/>
      <c r="P3" s="11"/>
      <c r="Q3" s="11"/>
      <c r="R3" s="11"/>
      <c r="S3" s="11"/>
      <c r="T3" s="11"/>
      <c r="U3" s="11"/>
      <c r="AA3" s="11"/>
      <c r="AB3" s="11"/>
      <c r="BJ3" s="11"/>
      <c r="BK3" s="11"/>
      <c r="BL3" s="11"/>
      <c r="BM3" s="11"/>
      <c r="BN3" s="54"/>
      <c r="CB3" s="11"/>
      <c r="CC3" s="11"/>
      <c r="CD3" s="11"/>
      <c r="CE3" s="11"/>
    </row>
    <row r="4" ht="12.75">
      <c r="I4" s="8" t="s">
        <v>30</v>
      </c>
    </row>
    <row r="5" spans="1:97" ht="15" customHeight="1">
      <c r="A5" s="238" t="s">
        <v>0</v>
      </c>
      <c r="B5" s="185" t="s">
        <v>1</v>
      </c>
      <c r="C5" s="186"/>
      <c r="D5" s="186"/>
      <c r="E5" s="160" t="s">
        <v>29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82" t="s">
        <v>0</v>
      </c>
      <c r="W5" s="185" t="s">
        <v>1</v>
      </c>
      <c r="X5" s="186"/>
      <c r="Y5" s="187"/>
      <c r="Z5" s="219" t="s">
        <v>29</v>
      </c>
      <c r="AA5" s="220"/>
      <c r="AB5" s="220"/>
      <c r="AC5" s="220"/>
      <c r="AD5" s="220"/>
      <c r="AE5" s="220"/>
      <c r="AF5" s="220"/>
      <c r="AG5" s="221"/>
      <c r="AH5" s="219" t="s">
        <v>64</v>
      </c>
      <c r="AI5" s="220"/>
      <c r="AJ5" s="221"/>
      <c r="AK5" s="229" t="s">
        <v>67</v>
      </c>
      <c r="AL5" s="230"/>
      <c r="AM5" s="231"/>
      <c r="AN5" s="182" t="s">
        <v>0</v>
      </c>
      <c r="AO5" s="185" t="s">
        <v>1</v>
      </c>
      <c r="AP5" s="186"/>
      <c r="AQ5" s="187"/>
      <c r="AR5" s="227" t="s">
        <v>65</v>
      </c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35"/>
      <c r="BJ5" s="182" t="s">
        <v>0</v>
      </c>
      <c r="BK5" s="185" t="s">
        <v>1</v>
      </c>
      <c r="BL5" s="186"/>
      <c r="BM5" s="187"/>
      <c r="BN5" s="227" t="s">
        <v>65</v>
      </c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182" t="s">
        <v>0</v>
      </c>
      <c r="CC5" s="185" t="s">
        <v>1</v>
      </c>
      <c r="CD5" s="186"/>
      <c r="CE5" s="187"/>
      <c r="CF5" s="227" t="s">
        <v>65</v>
      </c>
      <c r="CG5" s="228"/>
      <c r="CH5" s="228"/>
      <c r="CI5" s="228"/>
      <c r="CJ5" s="232" t="s">
        <v>93</v>
      </c>
      <c r="CK5" s="232" t="s">
        <v>94</v>
      </c>
      <c r="CL5" s="232"/>
      <c r="CM5" s="232"/>
      <c r="CN5" s="232"/>
      <c r="CO5" s="232" t="s">
        <v>105</v>
      </c>
      <c r="CP5" s="232"/>
      <c r="CQ5" s="12"/>
      <c r="CR5" s="12"/>
      <c r="CS5" s="12"/>
    </row>
    <row r="6" spans="1:97" ht="13.5" customHeight="1">
      <c r="A6" s="239"/>
      <c r="B6" s="188"/>
      <c r="C6" s="189"/>
      <c r="D6" s="189"/>
      <c r="E6" s="160" t="s">
        <v>37</v>
      </c>
      <c r="F6" s="160"/>
      <c r="G6" s="160"/>
      <c r="H6" s="160"/>
      <c r="I6" s="160"/>
      <c r="J6" s="160"/>
      <c r="K6" s="160"/>
      <c r="L6" s="160"/>
      <c r="M6" s="160"/>
      <c r="N6" s="160"/>
      <c r="O6" s="164" t="s">
        <v>40</v>
      </c>
      <c r="P6" s="165"/>
      <c r="Q6" s="165"/>
      <c r="R6" s="165"/>
      <c r="S6" s="165"/>
      <c r="T6" s="165"/>
      <c r="U6" s="166"/>
      <c r="V6" s="183"/>
      <c r="W6" s="188"/>
      <c r="X6" s="189"/>
      <c r="Y6" s="190"/>
      <c r="Z6" s="178" t="s">
        <v>66</v>
      </c>
      <c r="AA6" s="233" t="s">
        <v>47</v>
      </c>
      <c r="AB6" s="233"/>
      <c r="AC6" s="234" t="s">
        <v>50</v>
      </c>
      <c r="AD6" s="178" t="s">
        <v>66</v>
      </c>
      <c r="AE6" s="164" t="s">
        <v>52</v>
      </c>
      <c r="AF6" s="165"/>
      <c r="AG6" s="166"/>
      <c r="AH6" s="178" t="s">
        <v>66</v>
      </c>
      <c r="AI6" s="13" t="s">
        <v>56</v>
      </c>
      <c r="AJ6" s="14"/>
      <c r="AK6" s="178" t="s">
        <v>66</v>
      </c>
      <c r="AL6" s="233" t="s">
        <v>68</v>
      </c>
      <c r="AM6" s="233"/>
      <c r="AN6" s="183"/>
      <c r="AO6" s="188"/>
      <c r="AP6" s="189"/>
      <c r="AQ6" s="190"/>
      <c r="AR6" s="178" t="s">
        <v>66</v>
      </c>
      <c r="AS6" s="237" t="s">
        <v>59</v>
      </c>
      <c r="AT6" s="237"/>
      <c r="AU6" s="237"/>
      <c r="AV6" s="225" t="s">
        <v>71</v>
      </c>
      <c r="AW6" s="226"/>
      <c r="AX6" s="226"/>
      <c r="AY6" s="226"/>
      <c r="AZ6" s="226"/>
      <c r="BA6" s="226"/>
      <c r="BB6" s="226"/>
      <c r="BC6" s="226"/>
      <c r="BD6" s="226"/>
      <c r="BE6" s="226"/>
      <c r="BF6" s="226"/>
      <c r="BG6" s="226"/>
      <c r="BH6" s="226"/>
      <c r="BI6" s="236"/>
      <c r="BJ6" s="183"/>
      <c r="BK6" s="188"/>
      <c r="BL6" s="189"/>
      <c r="BM6" s="190"/>
      <c r="BN6" s="237" t="s">
        <v>71</v>
      </c>
      <c r="BO6" s="237"/>
      <c r="BP6" s="237"/>
      <c r="BQ6" s="237"/>
      <c r="BR6" s="237"/>
      <c r="BS6" s="237"/>
      <c r="BT6" s="225" t="s">
        <v>89</v>
      </c>
      <c r="BU6" s="226"/>
      <c r="BV6" s="226"/>
      <c r="BW6" s="226"/>
      <c r="BX6" s="226"/>
      <c r="BY6" s="226"/>
      <c r="BZ6" s="226"/>
      <c r="CA6" s="226"/>
      <c r="CB6" s="183"/>
      <c r="CC6" s="188"/>
      <c r="CD6" s="189"/>
      <c r="CE6" s="190"/>
      <c r="CF6" s="178" t="s">
        <v>66</v>
      </c>
      <c r="CG6" s="225" t="s">
        <v>92</v>
      </c>
      <c r="CH6" s="226"/>
      <c r="CI6" s="226"/>
      <c r="CJ6" s="232"/>
      <c r="CK6" s="222" t="s">
        <v>95</v>
      </c>
      <c r="CL6" s="222" t="s">
        <v>64</v>
      </c>
      <c r="CM6" s="222" t="s">
        <v>96</v>
      </c>
      <c r="CN6" s="222" t="s">
        <v>65</v>
      </c>
      <c r="CO6" s="232"/>
      <c r="CP6" s="232"/>
      <c r="CQ6" s="12"/>
      <c r="CR6" s="12"/>
      <c r="CS6" s="12"/>
    </row>
    <row r="7" spans="1:97" ht="16.5" customHeight="1">
      <c r="A7" s="239"/>
      <c r="B7" s="188"/>
      <c r="C7" s="189"/>
      <c r="D7" s="189"/>
      <c r="E7" s="223" t="s">
        <v>66</v>
      </c>
      <c r="F7" s="224" t="s">
        <v>31</v>
      </c>
      <c r="G7" s="224" t="s">
        <v>51</v>
      </c>
      <c r="H7" s="224" t="s">
        <v>32</v>
      </c>
      <c r="I7" s="224" t="s">
        <v>33</v>
      </c>
      <c r="J7" s="224" t="s">
        <v>34</v>
      </c>
      <c r="K7" s="224" t="s">
        <v>35</v>
      </c>
      <c r="L7" s="224" t="s">
        <v>36</v>
      </c>
      <c r="M7" s="214" t="s">
        <v>38</v>
      </c>
      <c r="N7" s="214" t="s">
        <v>39</v>
      </c>
      <c r="O7" s="223" t="s">
        <v>66</v>
      </c>
      <c r="P7" s="243" t="s">
        <v>41</v>
      </c>
      <c r="Q7" s="243" t="s">
        <v>42</v>
      </c>
      <c r="R7" s="243" t="s">
        <v>43</v>
      </c>
      <c r="S7" s="243" t="s">
        <v>44</v>
      </c>
      <c r="T7" s="243" t="s">
        <v>45</v>
      </c>
      <c r="U7" s="243" t="s">
        <v>46</v>
      </c>
      <c r="V7" s="183"/>
      <c r="W7" s="188"/>
      <c r="X7" s="189"/>
      <c r="Y7" s="190"/>
      <c r="Z7" s="180"/>
      <c r="AA7" s="215" t="s">
        <v>48</v>
      </c>
      <c r="AB7" s="215" t="s">
        <v>49</v>
      </c>
      <c r="AC7" s="234"/>
      <c r="AD7" s="180"/>
      <c r="AE7" s="214" t="s">
        <v>53</v>
      </c>
      <c r="AF7" s="214" t="s">
        <v>54</v>
      </c>
      <c r="AG7" s="214" t="s">
        <v>55</v>
      </c>
      <c r="AH7" s="180"/>
      <c r="AI7" s="214" t="s">
        <v>57</v>
      </c>
      <c r="AJ7" s="214" t="s">
        <v>58</v>
      </c>
      <c r="AK7" s="180"/>
      <c r="AL7" s="214" t="s">
        <v>70</v>
      </c>
      <c r="AM7" s="214" t="s">
        <v>69</v>
      </c>
      <c r="AN7" s="183"/>
      <c r="AO7" s="188"/>
      <c r="AP7" s="189"/>
      <c r="AQ7" s="190"/>
      <c r="AR7" s="180"/>
      <c r="AS7" s="212" t="s">
        <v>48</v>
      </c>
      <c r="AT7" s="212" t="s">
        <v>49</v>
      </c>
      <c r="AU7" s="212" t="s">
        <v>60</v>
      </c>
      <c r="AV7" s="178" t="s">
        <v>66</v>
      </c>
      <c r="AW7" s="174" t="s">
        <v>72</v>
      </c>
      <c r="AX7" s="175"/>
      <c r="AY7" s="175"/>
      <c r="AZ7" s="175"/>
      <c r="BA7" s="175"/>
      <c r="BB7" s="175"/>
      <c r="BC7" s="213"/>
      <c r="BD7" s="178" t="s">
        <v>66</v>
      </c>
      <c r="BE7" s="174" t="s">
        <v>80</v>
      </c>
      <c r="BF7" s="175"/>
      <c r="BG7" s="175"/>
      <c r="BH7" s="175"/>
      <c r="BI7" s="213"/>
      <c r="BJ7" s="183"/>
      <c r="BK7" s="188"/>
      <c r="BL7" s="189"/>
      <c r="BM7" s="190"/>
      <c r="BN7" s="178" t="s">
        <v>66</v>
      </c>
      <c r="BO7" s="174" t="s">
        <v>83</v>
      </c>
      <c r="BP7" s="175"/>
      <c r="BQ7" s="175"/>
      <c r="BR7" s="175"/>
      <c r="BS7" s="213"/>
      <c r="BT7" s="178" t="s">
        <v>66</v>
      </c>
      <c r="BU7" s="174" t="s">
        <v>90</v>
      </c>
      <c r="BV7" s="175"/>
      <c r="BW7" s="175"/>
      <c r="BX7" s="175"/>
      <c r="BY7" s="178" t="s">
        <v>66</v>
      </c>
      <c r="BZ7" s="174" t="s">
        <v>91</v>
      </c>
      <c r="CA7" s="175"/>
      <c r="CB7" s="183"/>
      <c r="CC7" s="188"/>
      <c r="CD7" s="189"/>
      <c r="CE7" s="190"/>
      <c r="CF7" s="180"/>
      <c r="CG7" s="174" t="s">
        <v>91</v>
      </c>
      <c r="CH7" s="175"/>
      <c r="CI7" s="175"/>
      <c r="CJ7" s="232"/>
      <c r="CK7" s="222"/>
      <c r="CL7" s="222"/>
      <c r="CM7" s="222"/>
      <c r="CN7" s="222"/>
      <c r="CO7" s="232"/>
      <c r="CP7" s="232"/>
      <c r="CQ7" s="12"/>
      <c r="CR7" s="12"/>
      <c r="CS7" s="12"/>
    </row>
    <row r="8" spans="1:97" ht="50.25" customHeight="1">
      <c r="A8" s="240"/>
      <c r="B8" s="191"/>
      <c r="C8" s="192"/>
      <c r="D8" s="192"/>
      <c r="E8" s="223"/>
      <c r="F8" s="224"/>
      <c r="G8" s="224"/>
      <c r="H8" s="224"/>
      <c r="I8" s="224"/>
      <c r="J8" s="224"/>
      <c r="K8" s="224"/>
      <c r="L8" s="224"/>
      <c r="M8" s="214"/>
      <c r="N8" s="214"/>
      <c r="O8" s="223"/>
      <c r="P8" s="243"/>
      <c r="Q8" s="243"/>
      <c r="R8" s="243"/>
      <c r="S8" s="243"/>
      <c r="T8" s="243"/>
      <c r="U8" s="243"/>
      <c r="V8" s="184"/>
      <c r="W8" s="191"/>
      <c r="X8" s="192"/>
      <c r="Y8" s="193"/>
      <c r="Z8" s="179"/>
      <c r="AA8" s="216"/>
      <c r="AB8" s="216"/>
      <c r="AC8" s="234"/>
      <c r="AD8" s="179"/>
      <c r="AE8" s="214"/>
      <c r="AF8" s="214"/>
      <c r="AG8" s="214"/>
      <c r="AH8" s="179"/>
      <c r="AI8" s="214"/>
      <c r="AJ8" s="214"/>
      <c r="AK8" s="179"/>
      <c r="AL8" s="214"/>
      <c r="AM8" s="214"/>
      <c r="AN8" s="184"/>
      <c r="AO8" s="191"/>
      <c r="AP8" s="192"/>
      <c r="AQ8" s="193"/>
      <c r="AR8" s="179"/>
      <c r="AS8" s="212"/>
      <c r="AT8" s="212"/>
      <c r="AU8" s="212"/>
      <c r="AV8" s="179"/>
      <c r="AW8" s="94" t="s">
        <v>73</v>
      </c>
      <c r="AX8" s="94" t="s">
        <v>74</v>
      </c>
      <c r="AY8" s="94" t="s">
        <v>75</v>
      </c>
      <c r="AZ8" s="94" t="s">
        <v>76</v>
      </c>
      <c r="BA8" s="94" t="s">
        <v>77</v>
      </c>
      <c r="BB8" s="94" t="s">
        <v>78</v>
      </c>
      <c r="BC8" s="94" t="s">
        <v>79</v>
      </c>
      <c r="BD8" s="179"/>
      <c r="BE8" s="4" t="s">
        <v>48</v>
      </c>
      <c r="BF8" s="4" t="s">
        <v>49</v>
      </c>
      <c r="BG8" s="4" t="s">
        <v>60</v>
      </c>
      <c r="BH8" s="3" t="s">
        <v>81</v>
      </c>
      <c r="BI8" s="3" t="s">
        <v>82</v>
      </c>
      <c r="BJ8" s="184"/>
      <c r="BK8" s="191"/>
      <c r="BL8" s="192"/>
      <c r="BM8" s="193"/>
      <c r="BN8" s="179"/>
      <c r="BO8" s="94" t="s">
        <v>84</v>
      </c>
      <c r="BP8" s="94" t="s">
        <v>85</v>
      </c>
      <c r="BQ8" s="94" t="s">
        <v>86</v>
      </c>
      <c r="BR8" s="94" t="s">
        <v>87</v>
      </c>
      <c r="BS8" s="94" t="s">
        <v>88</v>
      </c>
      <c r="BT8" s="179"/>
      <c r="BU8" s="4" t="s">
        <v>48</v>
      </c>
      <c r="BV8" s="4" t="s">
        <v>49</v>
      </c>
      <c r="BW8" s="4" t="s">
        <v>60</v>
      </c>
      <c r="BX8" s="3" t="s">
        <v>81</v>
      </c>
      <c r="BY8" s="179"/>
      <c r="BZ8" s="4" t="s">
        <v>48</v>
      </c>
      <c r="CA8" s="4" t="s">
        <v>49</v>
      </c>
      <c r="CB8" s="184"/>
      <c r="CC8" s="191"/>
      <c r="CD8" s="192"/>
      <c r="CE8" s="193"/>
      <c r="CF8" s="179"/>
      <c r="CG8" s="4" t="s">
        <v>87</v>
      </c>
      <c r="CH8" s="4" t="s">
        <v>73</v>
      </c>
      <c r="CI8" s="4" t="s">
        <v>75</v>
      </c>
      <c r="CJ8" s="232"/>
      <c r="CK8" s="222"/>
      <c r="CL8" s="222"/>
      <c r="CM8" s="222"/>
      <c r="CN8" s="222"/>
      <c r="CO8" s="77" t="s">
        <v>106</v>
      </c>
      <c r="CP8" s="77" t="s">
        <v>107</v>
      </c>
      <c r="CQ8" s="12"/>
      <c r="CR8" s="12"/>
      <c r="CS8" s="12"/>
    </row>
    <row r="9" spans="1:97" ht="46.5" customHeight="1">
      <c r="A9" s="15">
        <v>1</v>
      </c>
      <c r="B9" s="181" t="s">
        <v>13</v>
      </c>
      <c r="C9" s="181"/>
      <c r="D9" s="181"/>
      <c r="E9" s="16">
        <f>SUM(F9*F29,G29*G9,H9*H29,I29*I9,J9*J29,K29*K9,L9*L29,M29*M9,N9*N29)/E29</f>
        <v>2.366564890934219</v>
      </c>
      <c r="F9" s="7">
        <f>SUM(F11:F15)</f>
        <v>2.37</v>
      </c>
      <c r="G9" s="7">
        <f aca="true" t="shared" si="0" ref="G9:L9">SUM(G11:G15)</f>
        <v>2.27</v>
      </c>
      <c r="H9" s="7">
        <f t="shared" si="0"/>
        <v>2.37</v>
      </c>
      <c r="I9" s="7">
        <f t="shared" si="0"/>
        <v>2.37</v>
      </c>
      <c r="J9" s="7">
        <f t="shared" si="0"/>
        <v>2.37</v>
      </c>
      <c r="K9" s="7">
        <f t="shared" si="0"/>
        <v>2.37</v>
      </c>
      <c r="L9" s="7">
        <f t="shared" si="0"/>
        <v>2.37</v>
      </c>
      <c r="M9" s="7">
        <f aca="true" t="shared" si="1" ref="M9:U9">SUM(M11:M15)</f>
        <v>2.37</v>
      </c>
      <c r="N9" s="7">
        <f t="shared" si="1"/>
        <v>2.37</v>
      </c>
      <c r="O9" s="7">
        <f t="shared" si="1"/>
        <v>2.37</v>
      </c>
      <c r="P9" s="7">
        <f t="shared" si="1"/>
        <v>2.37</v>
      </c>
      <c r="Q9" s="7">
        <f t="shared" si="1"/>
        <v>2.37</v>
      </c>
      <c r="R9" s="7">
        <f t="shared" si="1"/>
        <v>2.37</v>
      </c>
      <c r="S9" s="7">
        <f t="shared" si="1"/>
        <v>2.37</v>
      </c>
      <c r="T9" s="7">
        <f t="shared" si="1"/>
        <v>2.37</v>
      </c>
      <c r="U9" s="7">
        <f t="shared" si="1"/>
        <v>2.37</v>
      </c>
      <c r="V9" s="15">
        <v>1</v>
      </c>
      <c r="W9" s="181" t="s">
        <v>13</v>
      </c>
      <c r="X9" s="181"/>
      <c r="Y9" s="181"/>
      <c r="Z9" s="7">
        <f aca="true" t="shared" si="2" ref="Z9:AJ9">SUM(Z11:Z15)</f>
        <v>2.37</v>
      </c>
      <c r="AA9" s="7">
        <f>SUM(AA11:AA15)</f>
        <v>2.37</v>
      </c>
      <c r="AB9" s="7">
        <f>SUM(AB11:AB15)</f>
        <v>2.37</v>
      </c>
      <c r="AC9" s="7">
        <f t="shared" si="2"/>
        <v>3.66</v>
      </c>
      <c r="AD9" s="7">
        <f>SUM(AD11:AD15)</f>
        <v>2.54</v>
      </c>
      <c r="AE9" s="7">
        <f t="shared" si="2"/>
        <v>2.54</v>
      </c>
      <c r="AF9" s="7">
        <f>SUM(AF11:AF15)</f>
        <v>2.54</v>
      </c>
      <c r="AG9" s="7">
        <f>SUM(AG11:AG15)</f>
        <v>2.54</v>
      </c>
      <c r="AH9" s="7">
        <f t="shared" si="2"/>
        <v>7.21</v>
      </c>
      <c r="AI9" s="7">
        <f t="shared" si="2"/>
        <v>7.21</v>
      </c>
      <c r="AJ9" s="7">
        <f t="shared" si="2"/>
        <v>7.21</v>
      </c>
      <c r="AK9" s="7">
        <f>SUM(AK11:AK15)</f>
        <v>2.6</v>
      </c>
      <c r="AL9" s="7">
        <f aca="true" t="shared" si="3" ref="AL9:AU9">SUM(AL11:AL15)</f>
        <v>2.6</v>
      </c>
      <c r="AM9" s="7">
        <f>SUM(AM11:AM15)</f>
        <v>2.6</v>
      </c>
      <c r="AN9" s="15">
        <v>1</v>
      </c>
      <c r="AO9" s="181" t="s">
        <v>13</v>
      </c>
      <c r="AP9" s="181"/>
      <c r="AQ9" s="181"/>
      <c r="AR9" s="7">
        <f t="shared" si="3"/>
        <v>0</v>
      </c>
      <c r="AS9" s="7">
        <f t="shared" si="3"/>
        <v>0</v>
      </c>
      <c r="AT9" s="7">
        <f t="shared" si="3"/>
        <v>0</v>
      </c>
      <c r="AU9" s="7">
        <f t="shared" si="3"/>
        <v>0</v>
      </c>
      <c r="AV9" s="7">
        <f>SUM(AV11:AV15)</f>
        <v>3.63</v>
      </c>
      <c r="AW9" s="7">
        <f>SUM(AW11:AW15)</f>
        <v>3.64</v>
      </c>
      <c r="AX9" s="7">
        <f aca="true" t="shared" si="4" ref="AX9:BC9">SUM(AX11:AX15)</f>
        <v>3.63</v>
      </c>
      <c r="AY9" s="7">
        <f t="shared" si="4"/>
        <v>3.63</v>
      </c>
      <c r="AZ9" s="7">
        <f t="shared" si="4"/>
        <v>3.63</v>
      </c>
      <c r="BA9" s="7">
        <f t="shared" si="4"/>
        <v>3.63</v>
      </c>
      <c r="BB9" s="7">
        <f t="shared" si="4"/>
        <v>3.63</v>
      </c>
      <c r="BC9" s="7">
        <f t="shared" si="4"/>
        <v>3.63</v>
      </c>
      <c r="BD9" s="7">
        <f aca="true" t="shared" si="5" ref="BD9:BI9">SUM(BD11:BD15)</f>
        <v>3.64</v>
      </c>
      <c r="BE9" s="7">
        <f t="shared" si="5"/>
        <v>3.64</v>
      </c>
      <c r="BF9" s="7">
        <f t="shared" si="5"/>
        <v>3.64</v>
      </c>
      <c r="BG9" s="7">
        <f t="shared" si="5"/>
        <v>0</v>
      </c>
      <c r="BH9" s="7">
        <f t="shared" si="5"/>
        <v>3.64</v>
      </c>
      <c r="BI9" s="7">
        <f t="shared" si="5"/>
        <v>1</v>
      </c>
      <c r="BJ9" s="15">
        <v>1</v>
      </c>
      <c r="BK9" s="181" t="s">
        <v>13</v>
      </c>
      <c r="BL9" s="181"/>
      <c r="BM9" s="181"/>
      <c r="BN9" s="7">
        <f aca="true" t="shared" si="6" ref="BN9:CA9">SUM(BN11:BN15)</f>
        <v>3.64</v>
      </c>
      <c r="BO9" s="7">
        <f t="shared" si="6"/>
        <v>3.64</v>
      </c>
      <c r="BP9" s="7">
        <f t="shared" si="6"/>
        <v>3.64</v>
      </c>
      <c r="BQ9" s="7">
        <f t="shared" si="6"/>
        <v>3.64</v>
      </c>
      <c r="BR9" s="7">
        <f t="shared" si="6"/>
        <v>3.64</v>
      </c>
      <c r="BS9" s="7">
        <f t="shared" si="6"/>
        <v>3.64</v>
      </c>
      <c r="BT9" s="7">
        <f t="shared" si="6"/>
        <v>3.54</v>
      </c>
      <c r="BU9" s="7">
        <f t="shared" si="6"/>
        <v>3.54</v>
      </c>
      <c r="BV9" s="7">
        <f t="shared" si="6"/>
        <v>3.54</v>
      </c>
      <c r="BW9" s="7">
        <f t="shared" si="6"/>
        <v>3.54</v>
      </c>
      <c r="BX9" s="7">
        <f t="shared" si="6"/>
        <v>3.54</v>
      </c>
      <c r="BY9" s="7">
        <f t="shared" si="6"/>
        <v>3.54</v>
      </c>
      <c r="BZ9" s="7">
        <f t="shared" si="6"/>
        <v>3.54</v>
      </c>
      <c r="CA9" s="7">
        <f t="shared" si="6"/>
        <v>3.54</v>
      </c>
      <c r="CB9" s="15">
        <v>1</v>
      </c>
      <c r="CC9" s="181" t="s">
        <v>13</v>
      </c>
      <c r="CD9" s="181"/>
      <c r="CE9" s="181"/>
      <c r="CF9" s="7">
        <f>SUM(CF11:CF15)</f>
        <v>2.7</v>
      </c>
      <c r="CG9" s="7">
        <f aca="true" t="shared" si="7" ref="CG9:CP9">SUM(CG11:CG15)</f>
        <v>2.7</v>
      </c>
      <c r="CH9" s="7">
        <f>SUM(CH11:CH15)</f>
        <v>2.7</v>
      </c>
      <c r="CI9" s="7">
        <f>SUM(CI11:CI15)</f>
        <v>2.7</v>
      </c>
      <c r="CJ9" s="79">
        <f t="shared" si="7"/>
        <v>3.1370235780128852</v>
      </c>
      <c r="CK9" s="80">
        <f t="shared" si="7"/>
        <v>2.5618833740762708</v>
      </c>
      <c r="CL9" s="80">
        <f t="shared" si="7"/>
        <v>7.21</v>
      </c>
      <c r="CM9" s="80">
        <f t="shared" si="7"/>
        <v>2.6</v>
      </c>
      <c r="CN9" s="80">
        <f t="shared" si="7"/>
        <v>3.2385273866976316</v>
      </c>
      <c r="CO9" s="81">
        <f t="shared" si="7"/>
        <v>128356.05660000001</v>
      </c>
      <c r="CP9" s="81">
        <f t="shared" si="7"/>
        <v>1540272.6792</v>
      </c>
      <c r="CQ9" s="5">
        <f>SUM(CN9*CN29,CM29*CM9,CL9*CL29,CK29*CK9)/CJ29</f>
        <v>3.137023578012886</v>
      </c>
      <c r="CR9" s="5"/>
      <c r="CS9" s="5"/>
    </row>
    <row r="10" spans="1:97" ht="12.75" customHeight="1">
      <c r="A10" s="17"/>
      <c r="B10" s="211" t="s">
        <v>2</v>
      </c>
      <c r="C10" s="211"/>
      <c r="D10" s="211"/>
      <c r="E10" s="62"/>
      <c r="F10" s="18"/>
      <c r="G10" s="18"/>
      <c r="H10" s="18"/>
      <c r="I10" s="18"/>
      <c r="J10" s="18"/>
      <c r="K10" s="18"/>
      <c r="L10" s="18"/>
      <c r="M10" s="18"/>
      <c r="N10" s="18"/>
      <c r="O10" s="56"/>
      <c r="P10" s="19"/>
      <c r="Q10" s="19"/>
      <c r="R10" s="19"/>
      <c r="S10" s="19"/>
      <c r="T10" s="19"/>
      <c r="U10" s="19"/>
      <c r="V10" s="17"/>
      <c r="W10" s="211" t="s">
        <v>2</v>
      </c>
      <c r="X10" s="211"/>
      <c r="Y10" s="211"/>
      <c r="Z10" s="68"/>
      <c r="AA10" s="18"/>
      <c r="AB10" s="18"/>
      <c r="AC10" s="20"/>
      <c r="AD10" s="68"/>
      <c r="AE10" s="18"/>
      <c r="AF10" s="18"/>
      <c r="AG10" s="18"/>
      <c r="AH10" s="93"/>
      <c r="AI10" s="20"/>
      <c r="AJ10" s="20"/>
      <c r="AK10" s="93"/>
      <c r="AL10" s="20"/>
      <c r="AM10" s="20"/>
      <c r="AN10" s="17"/>
      <c r="AO10" s="211" t="s">
        <v>2</v>
      </c>
      <c r="AP10" s="211"/>
      <c r="AQ10" s="211"/>
      <c r="AR10" s="21"/>
      <c r="AS10" s="21"/>
      <c r="AT10" s="21"/>
      <c r="AU10" s="21"/>
      <c r="AV10" s="74"/>
      <c r="AW10" s="21"/>
      <c r="AX10" s="21"/>
      <c r="AY10" s="21"/>
      <c r="AZ10" s="21"/>
      <c r="BA10" s="21"/>
      <c r="BB10" s="21"/>
      <c r="BC10" s="21"/>
      <c r="BD10" s="74"/>
      <c r="BE10" s="21"/>
      <c r="BF10" s="21"/>
      <c r="BG10" s="21"/>
      <c r="BH10" s="21"/>
      <c r="BI10" s="21"/>
      <c r="BJ10" s="17"/>
      <c r="BK10" s="211" t="s">
        <v>2</v>
      </c>
      <c r="BL10" s="211"/>
      <c r="BM10" s="211"/>
      <c r="BN10" s="74"/>
      <c r="BO10" s="21"/>
      <c r="BP10" s="21"/>
      <c r="BQ10" s="21"/>
      <c r="BR10" s="21"/>
      <c r="BS10" s="21"/>
      <c r="BT10" s="74"/>
      <c r="BU10" s="21"/>
      <c r="BV10" s="21"/>
      <c r="BW10" s="21"/>
      <c r="BX10" s="21"/>
      <c r="BY10" s="74"/>
      <c r="BZ10" s="21"/>
      <c r="CA10" s="21"/>
      <c r="CB10" s="17"/>
      <c r="CC10" s="211" t="s">
        <v>2</v>
      </c>
      <c r="CD10" s="211"/>
      <c r="CE10" s="211"/>
      <c r="CF10" s="74"/>
      <c r="CG10" s="21"/>
      <c r="CH10" s="21"/>
      <c r="CI10" s="21"/>
      <c r="CJ10" s="82"/>
      <c r="CK10" s="86"/>
      <c r="CL10" s="87"/>
      <c r="CM10" s="87"/>
      <c r="CN10" s="86"/>
      <c r="CO10" s="85"/>
      <c r="CP10" s="85"/>
      <c r="CQ10" s="22"/>
      <c r="CR10" s="22"/>
      <c r="CS10" s="22"/>
    </row>
    <row r="11" spans="1:97" ht="21.75" customHeight="1">
      <c r="A11" s="17" t="s">
        <v>14</v>
      </c>
      <c r="B11" s="209" t="s">
        <v>18</v>
      </c>
      <c r="C11" s="209"/>
      <c r="D11" s="209"/>
      <c r="E11" s="15">
        <v>1.37</v>
      </c>
      <c r="F11" s="17">
        <v>1.37</v>
      </c>
      <c r="G11" s="17">
        <v>1.37</v>
      </c>
      <c r="H11" s="17">
        <v>1.37</v>
      </c>
      <c r="I11" s="17">
        <v>1.37</v>
      </c>
      <c r="J11" s="17">
        <v>1.37</v>
      </c>
      <c r="K11" s="17">
        <v>1.37</v>
      </c>
      <c r="L11" s="17">
        <v>1.37</v>
      </c>
      <c r="M11" s="17">
        <v>1.37</v>
      </c>
      <c r="N11" s="17">
        <v>1.37</v>
      </c>
      <c r="O11" s="15">
        <v>1.37</v>
      </c>
      <c r="P11" s="17">
        <v>1.37</v>
      </c>
      <c r="Q11" s="17">
        <v>1.37</v>
      </c>
      <c r="R11" s="17">
        <v>1.37</v>
      </c>
      <c r="S11" s="17">
        <v>1.37</v>
      </c>
      <c r="T11" s="17">
        <v>1.37</v>
      </c>
      <c r="U11" s="17">
        <v>1.37</v>
      </c>
      <c r="V11" s="17" t="s">
        <v>14</v>
      </c>
      <c r="W11" s="209" t="s">
        <v>18</v>
      </c>
      <c r="X11" s="209"/>
      <c r="Y11" s="209"/>
      <c r="Z11" s="7">
        <v>1.37</v>
      </c>
      <c r="AA11" s="23">
        <v>1.37</v>
      </c>
      <c r="AB11" s="23">
        <v>1.37</v>
      </c>
      <c r="AC11" s="23">
        <v>0.76</v>
      </c>
      <c r="AD11" s="7">
        <v>1.54</v>
      </c>
      <c r="AE11" s="23">
        <v>1.54</v>
      </c>
      <c r="AF11" s="23">
        <v>1.54</v>
      </c>
      <c r="AG11" s="23">
        <v>1.54</v>
      </c>
      <c r="AH11" s="7">
        <v>1.8</v>
      </c>
      <c r="AI11" s="23">
        <v>1.8</v>
      </c>
      <c r="AJ11" s="23">
        <v>1.8</v>
      </c>
      <c r="AK11" s="7">
        <v>1.6</v>
      </c>
      <c r="AL11" s="23">
        <v>1.6</v>
      </c>
      <c r="AM11" s="23">
        <v>1.6</v>
      </c>
      <c r="AN11" s="17" t="s">
        <v>14</v>
      </c>
      <c r="AO11" s="209" t="s">
        <v>18</v>
      </c>
      <c r="AP11" s="209"/>
      <c r="AQ11" s="209"/>
      <c r="AR11" s="24">
        <v>0</v>
      </c>
      <c r="AS11" s="24">
        <v>0</v>
      </c>
      <c r="AT11" s="24">
        <v>0</v>
      </c>
      <c r="AU11" s="24">
        <v>0</v>
      </c>
      <c r="AV11" s="7">
        <v>1.6</v>
      </c>
      <c r="AW11" s="23">
        <v>1.6</v>
      </c>
      <c r="AX11" s="23">
        <v>1.6</v>
      </c>
      <c r="AY11" s="23">
        <v>1.6</v>
      </c>
      <c r="AZ11" s="23">
        <v>1.6</v>
      </c>
      <c r="BA11" s="23">
        <v>1.6</v>
      </c>
      <c r="BB11" s="23">
        <v>1.6</v>
      </c>
      <c r="BC11" s="23">
        <v>1.6</v>
      </c>
      <c r="BD11" s="7">
        <v>1.6</v>
      </c>
      <c r="BE11" s="23">
        <v>1.6</v>
      </c>
      <c r="BF11" s="23">
        <v>1.6</v>
      </c>
      <c r="BG11" s="23"/>
      <c r="BH11" s="23">
        <v>1.6</v>
      </c>
      <c r="BI11" s="24">
        <v>0</v>
      </c>
      <c r="BJ11" s="17" t="s">
        <v>14</v>
      </c>
      <c r="BK11" s="209" t="s">
        <v>18</v>
      </c>
      <c r="BL11" s="209"/>
      <c r="BM11" s="209"/>
      <c r="BN11" s="7">
        <v>1.6</v>
      </c>
      <c r="BO11" s="23">
        <v>1.6</v>
      </c>
      <c r="BP11" s="23">
        <v>1.6</v>
      </c>
      <c r="BQ11" s="23">
        <v>1.6</v>
      </c>
      <c r="BR11" s="23">
        <v>1.6</v>
      </c>
      <c r="BS11" s="23">
        <v>1.6</v>
      </c>
      <c r="BT11" s="7">
        <v>1.6</v>
      </c>
      <c r="BU11" s="23">
        <v>1.6</v>
      </c>
      <c r="BV11" s="23">
        <v>1.6</v>
      </c>
      <c r="BW11" s="23">
        <v>1.6</v>
      </c>
      <c r="BX11" s="23">
        <v>1.6</v>
      </c>
      <c r="BY11" s="7">
        <v>1.6</v>
      </c>
      <c r="BZ11" s="23">
        <v>1.6</v>
      </c>
      <c r="CA11" s="23">
        <v>1.6</v>
      </c>
      <c r="CB11" s="17" t="s">
        <v>14</v>
      </c>
      <c r="CC11" s="209" t="s">
        <v>18</v>
      </c>
      <c r="CD11" s="209"/>
      <c r="CE11" s="209"/>
      <c r="CF11" s="7">
        <v>1.8</v>
      </c>
      <c r="CG11" s="23">
        <v>1.8</v>
      </c>
      <c r="CH11" s="23">
        <v>1.8</v>
      </c>
      <c r="CI11" s="23">
        <v>1.8</v>
      </c>
      <c r="CJ11" s="82">
        <f>SUM(CF11*CF29,BN11*BN29,BT11*BT29,BY11*BY29,BD11*BD29,AV29*AV11,AK11*AK29,AR11*AR29,AH29*AH11,AD11*AD29,AC29*AC11,Z11*Z29,O29*O11,E11*E29)/CJ29</f>
        <v>1.4449642112682632</v>
      </c>
      <c r="CK11" s="83">
        <f>SUM(E11*E29,O29*O11,Z11*Z29,AC29*AC11,AD11*AD29)/CK29</f>
        <v>1.3043476269604073</v>
      </c>
      <c r="CL11" s="83">
        <f>SUM(AH11)</f>
        <v>1.8</v>
      </c>
      <c r="CM11" s="83">
        <f>SUM(AK11)</f>
        <v>1.6</v>
      </c>
      <c r="CN11" s="83">
        <f>SUM(AR11*AR29,AV29*AV11,BD11*BD29,BN29*BN11,BT11*BT29,BY29*BY11,CF11*CF29)/CN29</f>
        <v>1.5011348379839622</v>
      </c>
      <c r="CO11" s="84">
        <f>SUM(CJ11)*CJ29</f>
        <v>59122.8926</v>
      </c>
      <c r="CP11" s="85">
        <f>SUM(CO11)*12</f>
        <v>709474.7112</v>
      </c>
      <c r="CQ11" s="25">
        <f>SUM(CN11*CN29,CM29*CM11,CL11*CL29,CK29*CK11)/CJ29</f>
        <v>1.4449642112682635</v>
      </c>
      <c r="CR11" s="25"/>
      <c r="CS11" s="25"/>
    </row>
    <row r="12" spans="1:97" ht="12.75" customHeight="1">
      <c r="A12" s="17" t="s">
        <v>15</v>
      </c>
      <c r="B12" s="210" t="s">
        <v>19</v>
      </c>
      <c r="C12" s="210"/>
      <c r="D12" s="210"/>
      <c r="E12" s="15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8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17" t="s">
        <v>15</v>
      </c>
      <c r="W12" s="210" t="s">
        <v>19</v>
      </c>
      <c r="X12" s="210"/>
      <c r="Y12" s="210"/>
      <c r="Z12" s="28"/>
      <c r="AA12" s="24">
        <v>0</v>
      </c>
      <c r="AB12" s="24">
        <v>0</v>
      </c>
      <c r="AC12" s="24">
        <v>1.01</v>
      </c>
      <c r="AD12" s="28">
        <v>0</v>
      </c>
      <c r="AE12" s="24">
        <v>0</v>
      </c>
      <c r="AF12" s="24">
        <v>0</v>
      </c>
      <c r="AG12" s="24">
        <v>0</v>
      </c>
      <c r="AH12" s="28">
        <v>0</v>
      </c>
      <c r="AI12" s="24">
        <v>0</v>
      </c>
      <c r="AJ12" s="24">
        <v>0</v>
      </c>
      <c r="AK12" s="28">
        <v>0</v>
      </c>
      <c r="AL12" s="24">
        <v>0</v>
      </c>
      <c r="AM12" s="24">
        <v>0</v>
      </c>
      <c r="AN12" s="17" t="s">
        <v>15</v>
      </c>
      <c r="AO12" s="210" t="s">
        <v>19</v>
      </c>
      <c r="AP12" s="210"/>
      <c r="AQ12" s="210"/>
      <c r="AR12" s="24">
        <v>0</v>
      </c>
      <c r="AS12" s="24">
        <v>0</v>
      </c>
      <c r="AT12" s="24">
        <v>0</v>
      </c>
      <c r="AU12" s="24">
        <v>0</v>
      </c>
      <c r="AV12" s="28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8">
        <v>0</v>
      </c>
      <c r="BE12" s="24">
        <v>0</v>
      </c>
      <c r="BF12" s="24">
        <v>0</v>
      </c>
      <c r="BG12" s="24"/>
      <c r="BH12" s="24">
        <v>0</v>
      </c>
      <c r="BI12" s="24">
        <v>0</v>
      </c>
      <c r="BJ12" s="17" t="s">
        <v>15</v>
      </c>
      <c r="BK12" s="210" t="s">
        <v>19</v>
      </c>
      <c r="BL12" s="210"/>
      <c r="BM12" s="210"/>
      <c r="BN12" s="28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8">
        <v>0</v>
      </c>
      <c r="BU12" s="23">
        <v>0</v>
      </c>
      <c r="BV12" s="24">
        <v>0</v>
      </c>
      <c r="BW12" s="24">
        <v>0</v>
      </c>
      <c r="BX12" s="24">
        <v>0</v>
      </c>
      <c r="BY12" s="28">
        <v>0</v>
      </c>
      <c r="BZ12" s="24">
        <v>0</v>
      </c>
      <c r="CA12" s="24">
        <v>0</v>
      </c>
      <c r="CB12" s="17" t="s">
        <v>15</v>
      </c>
      <c r="CC12" s="210" t="s">
        <v>19</v>
      </c>
      <c r="CD12" s="210"/>
      <c r="CE12" s="210"/>
      <c r="CF12" s="28">
        <v>0</v>
      </c>
      <c r="CG12" s="24">
        <v>0</v>
      </c>
      <c r="CH12" s="24">
        <v>0</v>
      </c>
      <c r="CI12" s="24">
        <v>0</v>
      </c>
      <c r="CJ12" s="82">
        <f>SUM(CF12*CF29,BN12*BN29,BT12*BT29,BY12*BY29,BD12*BD29,AV29*AV12,AK12*AK29,AR12*AR29,AH29*AH12,AD12*AD29,AC29*AC12,Z12*Z29,O29*O12,E12*E29)/CJ29</f>
        <v>0.0512845817006387</v>
      </c>
      <c r="CK12" s="83">
        <f>SUM(E12*E29,O29*O12,Z12*Z29,AC29*AC12,AD12*AD29)/CK29</f>
        <v>0.13690058136159047</v>
      </c>
      <c r="CL12" s="83">
        <f aca="true" t="shared" si="8" ref="CL12:CL27">SUM(AH12)</f>
        <v>0</v>
      </c>
      <c r="CM12" s="83">
        <f aca="true" t="shared" si="9" ref="CM12:CM27">SUM(AK12)</f>
        <v>0</v>
      </c>
      <c r="CN12" s="83">
        <f>SUM(AR12*AR29,AV29*AV12,BD12*BD29,BN29*BN12,BT12*BT29,BY29*BY12,CF12*CF29)/CN29</f>
        <v>0</v>
      </c>
      <c r="CO12" s="84">
        <f>SUM(CJ12)*CJ29</f>
        <v>2098.3861</v>
      </c>
      <c r="CP12" s="85">
        <f aca="true" t="shared" si="10" ref="CP12:CP17">SUM(CO12)*12</f>
        <v>25180.633200000004</v>
      </c>
      <c r="CQ12" s="25">
        <f>SUM(CN12*CN29,CM29*CM12,CL12*CL29,CK29*CK12)/CJ29</f>
        <v>0.0512845817006387</v>
      </c>
      <c r="CR12" s="25"/>
      <c r="CS12" s="25"/>
    </row>
    <row r="13" spans="1:97" ht="12.75" customHeight="1">
      <c r="A13" s="17" t="s">
        <v>16</v>
      </c>
      <c r="B13" s="210" t="s">
        <v>20</v>
      </c>
      <c r="C13" s="210"/>
      <c r="D13" s="210"/>
      <c r="E13" s="15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7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17" t="s">
        <v>16</v>
      </c>
      <c r="W13" s="210" t="s">
        <v>20</v>
      </c>
      <c r="X13" s="210"/>
      <c r="Y13" s="210"/>
      <c r="Z13" s="7">
        <v>0</v>
      </c>
      <c r="AA13" s="23">
        <v>0</v>
      </c>
      <c r="AB13" s="23">
        <v>0</v>
      </c>
      <c r="AC13" s="23">
        <v>0.89</v>
      </c>
      <c r="AD13" s="7">
        <v>0</v>
      </c>
      <c r="AE13" s="23">
        <v>0</v>
      </c>
      <c r="AF13" s="23">
        <v>0</v>
      </c>
      <c r="AG13" s="23">
        <v>0</v>
      </c>
      <c r="AH13" s="7">
        <v>4.41</v>
      </c>
      <c r="AI13" s="23">
        <v>4.41</v>
      </c>
      <c r="AJ13" s="23">
        <v>4.41</v>
      </c>
      <c r="AK13" s="7">
        <v>0</v>
      </c>
      <c r="AL13" s="23">
        <v>0</v>
      </c>
      <c r="AM13" s="23">
        <v>0</v>
      </c>
      <c r="AN13" s="17" t="s">
        <v>16</v>
      </c>
      <c r="AO13" s="210" t="s">
        <v>20</v>
      </c>
      <c r="AP13" s="210"/>
      <c r="AQ13" s="210"/>
      <c r="AR13" s="24">
        <v>0</v>
      </c>
      <c r="AS13" s="24">
        <v>0</v>
      </c>
      <c r="AT13" s="24">
        <v>0</v>
      </c>
      <c r="AU13" s="24">
        <v>0</v>
      </c>
      <c r="AV13" s="28">
        <v>1.04</v>
      </c>
      <c r="AW13" s="24">
        <v>1.04</v>
      </c>
      <c r="AX13" s="24">
        <v>1.04</v>
      </c>
      <c r="AY13" s="24">
        <v>1.04</v>
      </c>
      <c r="AZ13" s="24">
        <v>1.04</v>
      </c>
      <c r="BA13" s="24">
        <v>1.04</v>
      </c>
      <c r="BB13" s="24">
        <v>1.04</v>
      </c>
      <c r="BC13" s="24">
        <v>1.04</v>
      </c>
      <c r="BD13" s="28">
        <v>1.04</v>
      </c>
      <c r="BE13" s="24">
        <v>1.04</v>
      </c>
      <c r="BF13" s="24">
        <v>1.04</v>
      </c>
      <c r="BG13" s="24"/>
      <c r="BH13" s="24">
        <v>1.04</v>
      </c>
      <c r="BI13" s="24">
        <v>0</v>
      </c>
      <c r="BJ13" s="17" t="s">
        <v>16</v>
      </c>
      <c r="BK13" s="210" t="s">
        <v>20</v>
      </c>
      <c r="BL13" s="210"/>
      <c r="BM13" s="210"/>
      <c r="BN13" s="28">
        <v>1.04</v>
      </c>
      <c r="BO13" s="24">
        <v>1.04</v>
      </c>
      <c r="BP13" s="24">
        <v>1.04</v>
      </c>
      <c r="BQ13" s="24">
        <v>1.04</v>
      </c>
      <c r="BR13" s="24">
        <v>1.04</v>
      </c>
      <c r="BS13" s="24">
        <v>1.04</v>
      </c>
      <c r="BT13" s="28">
        <v>1.04</v>
      </c>
      <c r="BU13" s="23">
        <v>1.04</v>
      </c>
      <c r="BV13" s="23">
        <v>1.04</v>
      </c>
      <c r="BW13" s="23">
        <v>1.04</v>
      </c>
      <c r="BX13" s="23">
        <v>1.04</v>
      </c>
      <c r="BY13" s="28">
        <v>1.04</v>
      </c>
      <c r="BZ13" s="24">
        <v>1.04</v>
      </c>
      <c r="CA13" s="24">
        <v>1.04</v>
      </c>
      <c r="CB13" s="17" t="s">
        <v>16</v>
      </c>
      <c r="CC13" s="210" t="s">
        <v>20</v>
      </c>
      <c r="CD13" s="210"/>
      <c r="CE13" s="210"/>
      <c r="CF13" s="28">
        <v>0</v>
      </c>
      <c r="CG13" s="24">
        <v>0</v>
      </c>
      <c r="CH13" s="24">
        <v>0</v>
      </c>
      <c r="CI13" s="24">
        <v>0</v>
      </c>
      <c r="CJ13" s="82">
        <f>SUM(CQ13)</f>
        <v>0.699228817413802</v>
      </c>
      <c r="CK13" s="83">
        <f>SUM(E13*E29,O29*O13,Z13*Z29,AC29*AC13,AD13*AD29)/CK29</f>
        <v>0.1206351657542728</v>
      </c>
      <c r="CL13" s="83">
        <f t="shared" si="8"/>
        <v>4.41</v>
      </c>
      <c r="CM13" s="83">
        <f t="shared" si="9"/>
        <v>0</v>
      </c>
      <c r="CN13" s="83">
        <f>SUM(AR13*AR29,AV29*AV13,BD13*BD29,BN29*BN13,BT13*BT29,BY29*BY13,CF13*CF29)/CN29</f>
        <v>0.8458750317500637</v>
      </c>
      <c r="CO13" s="84">
        <f>SUM(CJ13)*CJ29</f>
        <v>28610.002900000003</v>
      </c>
      <c r="CP13" s="85">
        <f t="shared" si="10"/>
        <v>343320.0348</v>
      </c>
      <c r="CQ13" s="25">
        <f>SUM(CN13*CN29,CM29*CM13,CL13*CL29,CK29*CK13)/CJ29</f>
        <v>0.699228817413802</v>
      </c>
      <c r="CR13" s="25"/>
      <c r="CS13" s="25"/>
    </row>
    <row r="14" spans="1:97" ht="12.75" customHeight="1">
      <c r="A14" s="17" t="s">
        <v>21</v>
      </c>
      <c r="B14" s="210" t="s">
        <v>22</v>
      </c>
      <c r="C14" s="210"/>
      <c r="D14" s="210"/>
      <c r="E14" s="63">
        <v>0.9</v>
      </c>
      <c r="F14" s="23">
        <v>0.9</v>
      </c>
      <c r="G14" s="23">
        <v>0.9</v>
      </c>
      <c r="H14" s="23">
        <v>0.9</v>
      </c>
      <c r="I14" s="23">
        <v>0.9</v>
      </c>
      <c r="J14" s="23">
        <v>0.9</v>
      </c>
      <c r="K14" s="23">
        <v>0.9</v>
      </c>
      <c r="L14" s="23">
        <v>0.9</v>
      </c>
      <c r="M14" s="23">
        <v>0.9</v>
      </c>
      <c r="N14" s="23">
        <v>0.9</v>
      </c>
      <c r="O14" s="63">
        <v>0.9</v>
      </c>
      <c r="P14" s="23">
        <v>0.9</v>
      </c>
      <c r="Q14" s="23">
        <v>0.9</v>
      </c>
      <c r="R14" s="23">
        <v>0.9</v>
      </c>
      <c r="S14" s="23">
        <v>0.9</v>
      </c>
      <c r="T14" s="23">
        <v>0.9</v>
      </c>
      <c r="U14" s="23">
        <v>0.9</v>
      </c>
      <c r="V14" s="17" t="s">
        <v>21</v>
      </c>
      <c r="W14" s="210" t="s">
        <v>22</v>
      </c>
      <c r="X14" s="210"/>
      <c r="Y14" s="210"/>
      <c r="Z14" s="58">
        <v>0.9</v>
      </c>
      <c r="AA14" s="23">
        <v>0.9</v>
      </c>
      <c r="AB14" s="23">
        <v>0.9</v>
      </c>
      <c r="AC14" s="23">
        <v>0.9</v>
      </c>
      <c r="AD14" s="7">
        <v>0.9</v>
      </c>
      <c r="AE14" s="23">
        <v>0.9</v>
      </c>
      <c r="AF14" s="23">
        <v>0.9</v>
      </c>
      <c r="AG14" s="23">
        <v>0.9</v>
      </c>
      <c r="AH14" s="7">
        <v>0.9</v>
      </c>
      <c r="AI14" s="23">
        <v>0.9</v>
      </c>
      <c r="AJ14" s="23">
        <v>0.9</v>
      </c>
      <c r="AK14" s="7">
        <v>0.9</v>
      </c>
      <c r="AL14" s="23">
        <v>0.9</v>
      </c>
      <c r="AM14" s="23">
        <v>0.9</v>
      </c>
      <c r="AN14" s="17" t="s">
        <v>21</v>
      </c>
      <c r="AO14" s="210" t="s">
        <v>22</v>
      </c>
      <c r="AP14" s="210"/>
      <c r="AQ14" s="210"/>
      <c r="AR14" s="24">
        <v>0</v>
      </c>
      <c r="AS14" s="24">
        <v>0</v>
      </c>
      <c r="AT14" s="24">
        <v>0</v>
      </c>
      <c r="AU14" s="24">
        <v>0</v>
      </c>
      <c r="AV14" s="7">
        <v>0.9</v>
      </c>
      <c r="AW14" s="23">
        <v>0.9</v>
      </c>
      <c r="AX14" s="23">
        <v>0.9</v>
      </c>
      <c r="AY14" s="23">
        <v>0.9</v>
      </c>
      <c r="AZ14" s="23">
        <v>0.9</v>
      </c>
      <c r="BA14" s="23">
        <v>0.9</v>
      </c>
      <c r="BB14" s="23">
        <v>0.9</v>
      </c>
      <c r="BC14" s="23">
        <v>0.9</v>
      </c>
      <c r="BD14" s="28">
        <v>0.9</v>
      </c>
      <c r="BE14" s="24">
        <v>0.9</v>
      </c>
      <c r="BF14" s="24">
        <v>0.9</v>
      </c>
      <c r="BG14" s="24"/>
      <c r="BH14" s="24">
        <v>0.9</v>
      </c>
      <c r="BI14" s="24">
        <v>0.9</v>
      </c>
      <c r="BJ14" s="17" t="s">
        <v>21</v>
      </c>
      <c r="BK14" s="210" t="s">
        <v>22</v>
      </c>
      <c r="BL14" s="210"/>
      <c r="BM14" s="210"/>
      <c r="BN14" s="7">
        <v>0.9</v>
      </c>
      <c r="BO14" s="23">
        <v>0.9</v>
      </c>
      <c r="BP14" s="23">
        <v>0.9</v>
      </c>
      <c r="BQ14" s="23">
        <v>0.9</v>
      </c>
      <c r="BR14" s="23">
        <v>0.9</v>
      </c>
      <c r="BS14" s="23">
        <v>0.9</v>
      </c>
      <c r="BT14" s="7">
        <v>0.9</v>
      </c>
      <c r="BU14" s="23">
        <v>0.9</v>
      </c>
      <c r="BV14" s="23">
        <v>0.9</v>
      </c>
      <c r="BW14" s="23">
        <v>0.9</v>
      </c>
      <c r="BX14" s="23">
        <v>0.9</v>
      </c>
      <c r="BY14" s="7">
        <v>0.9</v>
      </c>
      <c r="BZ14" s="23">
        <v>0.9</v>
      </c>
      <c r="CA14" s="23">
        <v>0.9</v>
      </c>
      <c r="CB14" s="17" t="s">
        <v>21</v>
      </c>
      <c r="CC14" s="210" t="s">
        <v>22</v>
      </c>
      <c r="CD14" s="210"/>
      <c r="CE14" s="210"/>
      <c r="CF14" s="7">
        <v>0.9</v>
      </c>
      <c r="CG14" s="23">
        <v>0.9</v>
      </c>
      <c r="CH14" s="23">
        <v>0.9</v>
      </c>
      <c r="CI14" s="23">
        <v>0.9</v>
      </c>
      <c r="CJ14" s="82">
        <f>SUM(CF14*CF29,BN14*BN29,BT14*BT29,BY14*BY29,BD14*BD29,AV29*AV14,AK14*AK29,AR14*AR29,AH29*AH14,AD14*AD29,AC29*AC14,Z14*Z29,O29*O14,E14*E29)/CJ29</f>
        <v>0.8633062546145799</v>
      </c>
      <c r="CK14" s="83">
        <f>SUM(E14*E29,O29*O14,Z14*Z29,AC29*AC14,AD14*AD29)/CK29</f>
        <v>0.9</v>
      </c>
      <c r="CL14" s="83">
        <f t="shared" si="8"/>
        <v>0.9</v>
      </c>
      <c r="CM14" s="83">
        <f t="shared" si="9"/>
        <v>0.9</v>
      </c>
      <c r="CN14" s="83">
        <f>SUM(AR14*AR29,AV29*AV14,BD14*BD29,BN29*BN14,BT14*BT29,BY29*BY14,CF14*CF29)/CN29</f>
        <v>0.8319015566602563</v>
      </c>
      <c r="CO14" s="84">
        <f>SUM(CJ14)*CJ29</f>
        <v>35323.479</v>
      </c>
      <c r="CP14" s="85">
        <f t="shared" si="10"/>
        <v>423881.748</v>
      </c>
      <c r="CQ14" s="25">
        <f>SUM(CN14*CN29,CM29*CM14,CL14*CL29,CK29*CK14)/CJ29</f>
        <v>0.8633062546145799</v>
      </c>
      <c r="CR14" s="25"/>
      <c r="CS14" s="25"/>
    </row>
    <row r="15" spans="1:97" ht="12.75" customHeight="1">
      <c r="A15" s="17" t="s">
        <v>17</v>
      </c>
      <c r="B15" s="209" t="s">
        <v>3</v>
      </c>
      <c r="C15" s="209"/>
      <c r="D15" s="209"/>
      <c r="E15" s="63">
        <v>0.1</v>
      </c>
      <c r="F15" s="23">
        <v>0.1</v>
      </c>
      <c r="G15" s="23">
        <v>0</v>
      </c>
      <c r="H15" s="23">
        <v>0.1</v>
      </c>
      <c r="I15" s="23">
        <v>0.1</v>
      </c>
      <c r="J15" s="23">
        <v>0.1</v>
      </c>
      <c r="K15" s="23">
        <v>0.1</v>
      </c>
      <c r="L15" s="23">
        <v>0.1</v>
      </c>
      <c r="M15" s="23">
        <v>0.1</v>
      </c>
      <c r="N15" s="23">
        <v>0.1</v>
      </c>
      <c r="O15" s="7">
        <v>0.1</v>
      </c>
      <c r="P15" s="23">
        <v>0.1</v>
      </c>
      <c r="Q15" s="23">
        <v>0.1</v>
      </c>
      <c r="R15" s="23">
        <v>0.1</v>
      </c>
      <c r="S15" s="23">
        <v>0.1</v>
      </c>
      <c r="T15" s="23">
        <v>0.1</v>
      </c>
      <c r="U15" s="23">
        <v>0.1</v>
      </c>
      <c r="V15" s="17" t="s">
        <v>17</v>
      </c>
      <c r="W15" s="209" t="s">
        <v>3</v>
      </c>
      <c r="X15" s="209"/>
      <c r="Y15" s="209"/>
      <c r="Z15" s="7">
        <v>0.1</v>
      </c>
      <c r="AA15" s="23">
        <v>0.1</v>
      </c>
      <c r="AB15" s="23">
        <v>0.1</v>
      </c>
      <c r="AC15" s="23">
        <v>0.1</v>
      </c>
      <c r="AD15" s="7">
        <v>0.1</v>
      </c>
      <c r="AE15" s="23">
        <v>0.1</v>
      </c>
      <c r="AF15" s="23">
        <v>0.1</v>
      </c>
      <c r="AG15" s="23">
        <v>0.1</v>
      </c>
      <c r="AH15" s="7">
        <v>0.1</v>
      </c>
      <c r="AI15" s="23">
        <v>0.1</v>
      </c>
      <c r="AJ15" s="23">
        <v>0.1</v>
      </c>
      <c r="AK15" s="7">
        <v>0.1</v>
      </c>
      <c r="AL15" s="23">
        <v>0.1</v>
      </c>
      <c r="AM15" s="23">
        <v>0.1</v>
      </c>
      <c r="AN15" s="17" t="s">
        <v>17</v>
      </c>
      <c r="AO15" s="209" t="s">
        <v>3</v>
      </c>
      <c r="AP15" s="209"/>
      <c r="AQ15" s="209"/>
      <c r="AR15" s="21">
        <v>0</v>
      </c>
      <c r="AS15" s="21">
        <v>0</v>
      </c>
      <c r="AT15" s="21">
        <v>0</v>
      </c>
      <c r="AU15" s="21">
        <v>0</v>
      </c>
      <c r="AV15" s="74">
        <v>0.09</v>
      </c>
      <c r="AW15" s="95">
        <v>0.1</v>
      </c>
      <c r="AX15" s="21">
        <v>0.09</v>
      </c>
      <c r="AY15" s="21">
        <v>0.09</v>
      </c>
      <c r="AZ15" s="21">
        <v>0.09</v>
      </c>
      <c r="BA15" s="21">
        <v>0.09</v>
      </c>
      <c r="BB15" s="21">
        <v>0.09</v>
      </c>
      <c r="BC15" s="21">
        <v>0.09</v>
      </c>
      <c r="BD15" s="74">
        <v>0.1</v>
      </c>
      <c r="BE15" s="21">
        <v>0.1</v>
      </c>
      <c r="BF15" s="21">
        <v>0.1</v>
      </c>
      <c r="BG15" s="21"/>
      <c r="BH15" s="21">
        <v>0.1</v>
      </c>
      <c r="BI15" s="21">
        <v>0.1</v>
      </c>
      <c r="BJ15" s="17" t="s">
        <v>17</v>
      </c>
      <c r="BK15" s="209" t="s">
        <v>3</v>
      </c>
      <c r="BL15" s="209"/>
      <c r="BM15" s="209"/>
      <c r="BN15" s="96">
        <v>0.1</v>
      </c>
      <c r="BO15" s="95">
        <v>0.1</v>
      </c>
      <c r="BP15" s="95">
        <v>0.1</v>
      </c>
      <c r="BQ15" s="95">
        <v>0.1</v>
      </c>
      <c r="BR15" s="95">
        <v>0.1</v>
      </c>
      <c r="BS15" s="95">
        <v>0.1</v>
      </c>
      <c r="BT15" s="74">
        <v>0</v>
      </c>
      <c r="BU15" s="21">
        <v>0</v>
      </c>
      <c r="BV15" s="21">
        <v>0</v>
      </c>
      <c r="BW15" s="21">
        <v>0</v>
      </c>
      <c r="BX15" s="21">
        <v>0</v>
      </c>
      <c r="BY15" s="74">
        <v>0</v>
      </c>
      <c r="BZ15" s="21">
        <v>0</v>
      </c>
      <c r="CA15" s="21">
        <v>0</v>
      </c>
      <c r="CB15" s="17" t="s">
        <v>17</v>
      </c>
      <c r="CC15" s="209" t="s">
        <v>3</v>
      </c>
      <c r="CD15" s="209"/>
      <c r="CE15" s="209"/>
      <c r="CF15" s="74">
        <v>0</v>
      </c>
      <c r="CG15" s="21">
        <v>0</v>
      </c>
      <c r="CH15" s="21">
        <v>0</v>
      </c>
      <c r="CI15" s="21">
        <v>0</v>
      </c>
      <c r="CJ15" s="82">
        <f>SUM(CF15*CF29,BN15*BN29,BT15*BT29,BY15*BY29,BD15*BD29,AV29*AV15,AK15*AK29,AR15*AR29,AH29*AH15,AD15*AD29,AC29*AC15,Z15*Z29,O29*O15,E15*E29)/CJ29</f>
        <v>0.07823971301560179</v>
      </c>
      <c r="CK15" s="83">
        <f>SUM(E15*E29,O29*O15,Z15*Z29,AC29*AC15,AD15*AD29)/CK29</f>
        <v>0.09999999999999999</v>
      </c>
      <c r="CL15" s="83">
        <f t="shared" si="8"/>
        <v>0.1</v>
      </c>
      <c r="CM15" s="83">
        <f t="shared" si="9"/>
        <v>0.1</v>
      </c>
      <c r="CN15" s="83">
        <f>SUM(AR15*AR29,AV29*AV15,BD15*BD29,BN29*BN15,BT15*BT29,BY29*BY15,CF15*CF29)/CN29</f>
        <v>0.05961596030334919</v>
      </c>
      <c r="CO15" s="84">
        <f>SUM(CJ15)*CJ29</f>
        <v>3201.2960000000003</v>
      </c>
      <c r="CP15" s="85">
        <f t="shared" si="10"/>
        <v>38415.552</v>
      </c>
      <c r="CQ15" s="25">
        <f>SUM(CN15*CN29,CM29*CM15,CL15*CL29,CK29*CK15)/CJ29</f>
        <v>0.07823971301560177</v>
      </c>
      <c r="CR15" s="25"/>
      <c r="CS15" s="25"/>
    </row>
    <row r="16" spans="1:97" ht="22.5" customHeight="1">
      <c r="A16" s="15">
        <v>2</v>
      </c>
      <c r="B16" s="181" t="s">
        <v>4</v>
      </c>
      <c r="C16" s="181"/>
      <c r="D16" s="181"/>
      <c r="E16" s="16">
        <v>0.8</v>
      </c>
      <c r="F16" s="7">
        <v>0.8</v>
      </c>
      <c r="G16" s="7">
        <v>0.8</v>
      </c>
      <c r="H16" s="7">
        <v>0.8</v>
      </c>
      <c r="I16" s="7">
        <v>0.8</v>
      </c>
      <c r="J16" s="7">
        <v>0.8</v>
      </c>
      <c r="K16" s="7">
        <v>0.8</v>
      </c>
      <c r="L16" s="7">
        <v>0.8</v>
      </c>
      <c r="M16" s="7">
        <v>0.8</v>
      </c>
      <c r="N16" s="7">
        <v>0.8</v>
      </c>
      <c r="O16" s="7">
        <v>0.8</v>
      </c>
      <c r="P16" s="7">
        <v>0.8</v>
      </c>
      <c r="Q16" s="7">
        <v>0.8</v>
      </c>
      <c r="R16" s="7">
        <v>0.8</v>
      </c>
      <c r="S16" s="7">
        <v>0.8</v>
      </c>
      <c r="T16" s="7">
        <v>0.8</v>
      </c>
      <c r="U16" s="7">
        <v>0.8</v>
      </c>
      <c r="V16" s="15">
        <v>2</v>
      </c>
      <c r="W16" s="181" t="s">
        <v>4</v>
      </c>
      <c r="X16" s="181"/>
      <c r="Y16" s="181"/>
      <c r="Z16" s="7">
        <v>0.8</v>
      </c>
      <c r="AA16" s="7">
        <v>0.8</v>
      </c>
      <c r="AB16" s="7">
        <v>0.8</v>
      </c>
      <c r="AC16" s="7">
        <v>0.8</v>
      </c>
      <c r="AD16" s="7">
        <v>0.8</v>
      </c>
      <c r="AE16" s="7">
        <v>0.8</v>
      </c>
      <c r="AF16" s="7">
        <v>0.8</v>
      </c>
      <c r="AG16" s="7">
        <v>0.8</v>
      </c>
      <c r="AH16" s="7">
        <v>1</v>
      </c>
      <c r="AI16" s="7">
        <v>1</v>
      </c>
      <c r="AJ16" s="7">
        <v>1</v>
      </c>
      <c r="AK16" s="7">
        <v>0</v>
      </c>
      <c r="AL16" s="7">
        <v>0</v>
      </c>
      <c r="AM16" s="7">
        <v>0</v>
      </c>
      <c r="AN16" s="15">
        <v>2</v>
      </c>
      <c r="AO16" s="181" t="s">
        <v>4</v>
      </c>
      <c r="AP16" s="181"/>
      <c r="AQ16" s="181"/>
      <c r="AR16" s="24">
        <v>0</v>
      </c>
      <c r="AS16" s="24">
        <v>0</v>
      </c>
      <c r="AT16" s="24">
        <v>0</v>
      </c>
      <c r="AU16" s="24">
        <v>0</v>
      </c>
      <c r="AV16" s="7">
        <v>1</v>
      </c>
      <c r="AW16" s="23">
        <v>1</v>
      </c>
      <c r="AX16" s="23">
        <v>1</v>
      </c>
      <c r="AY16" s="23">
        <v>1</v>
      </c>
      <c r="AZ16" s="23">
        <v>1</v>
      </c>
      <c r="BA16" s="23">
        <v>1</v>
      </c>
      <c r="BB16" s="23">
        <v>1</v>
      </c>
      <c r="BC16" s="23">
        <v>1</v>
      </c>
      <c r="BD16" s="7">
        <v>1</v>
      </c>
      <c r="BE16" s="23">
        <v>1</v>
      </c>
      <c r="BF16" s="23">
        <v>1</v>
      </c>
      <c r="BG16" s="23"/>
      <c r="BH16" s="23">
        <v>1</v>
      </c>
      <c r="BI16" s="23">
        <v>1</v>
      </c>
      <c r="BJ16" s="15">
        <v>2</v>
      </c>
      <c r="BK16" s="181" t="s">
        <v>4</v>
      </c>
      <c r="BL16" s="181"/>
      <c r="BM16" s="181"/>
      <c r="BN16" s="7">
        <v>1</v>
      </c>
      <c r="BO16" s="23">
        <v>1</v>
      </c>
      <c r="BP16" s="23">
        <v>1</v>
      </c>
      <c r="BQ16" s="23">
        <v>1</v>
      </c>
      <c r="BR16" s="23">
        <v>1</v>
      </c>
      <c r="BS16" s="23">
        <v>1</v>
      </c>
      <c r="BT16" s="7">
        <v>1</v>
      </c>
      <c r="BU16" s="23">
        <v>1</v>
      </c>
      <c r="BV16" s="23">
        <v>1</v>
      </c>
      <c r="BW16" s="23">
        <v>1</v>
      </c>
      <c r="BX16" s="23">
        <v>1</v>
      </c>
      <c r="BY16" s="7">
        <v>1</v>
      </c>
      <c r="BZ16" s="23">
        <v>1</v>
      </c>
      <c r="CA16" s="23">
        <v>1</v>
      </c>
      <c r="CB16" s="15">
        <v>2</v>
      </c>
      <c r="CC16" s="181" t="s">
        <v>4</v>
      </c>
      <c r="CD16" s="181"/>
      <c r="CE16" s="181"/>
      <c r="CF16" s="7">
        <v>1</v>
      </c>
      <c r="CG16" s="23">
        <v>1</v>
      </c>
      <c r="CH16" s="23">
        <v>1</v>
      </c>
      <c r="CI16" s="23">
        <v>1</v>
      </c>
      <c r="CJ16" s="82">
        <f>SUM(CF16*CF29,BN16*BN29,BT16*BT29,BY16*BY29,BD16*BD29,AV29*AV16,AK16*AK29,AR16*AR29,AH29*AH16,AD16*AD29,AC29*AC16,Z16*Z29,O29*O16,E16*E29)/CJ29</f>
        <v>0.8427074547658148</v>
      </c>
      <c r="CK16" s="83">
        <f>SUM(E16*E29,O29*O16,Z16*Z29,AC29*AC16,AD16*AD29)/CK29</f>
        <v>0.7999999999999999</v>
      </c>
      <c r="CL16" s="83">
        <f t="shared" si="8"/>
        <v>1</v>
      </c>
      <c r="CM16" s="83">
        <f t="shared" si="9"/>
        <v>0</v>
      </c>
      <c r="CN16" s="89">
        <f>SUM(AR16*AR29,AV29*AV16,BD16*BD29,BN29*BN16,BT16*BT29,BY29*BY16,CF16*CF29)/CN29</f>
        <v>0.9243350629558403</v>
      </c>
      <c r="CO16" s="84">
        <f>SUM(CJ16)*CJ29</f>
        <v>34480.648</v>
      </c>
      <c r="CP16" s="85">
        <f t="shared" si="10"/>
        <v>413767.776</v>
      </c>
      <c r="CQ16" s="27">
        <f>SUM(CN16*CN29,CM16*CM29,CL16*CL29,CK16*CK29)/CJ29</f>
        <v>0.8427074547658148</v>
      </c>
      <c r="CR16" s="27"/>
      <c r="CS16" s="27"/>
    </row>
    <row r="17" spans="1:97" ht="13.5" customHeight="1">
      <c r="A17" s="15">
        <v>3</v>
      </c>
      <c r="B17" s="181" t="s">
        <v>24</v>
      </c>
      <c r="C17" s="181"/>
      <c r="D17" s="181"/>
      <c r="E17" s="16">
        <v>4</v>
      </c>
      <c r="F17" s="7">
        <v>4</v>
      </c>
      <c r="G17" s="7">
        <v>4</v>
      </c>
      <c r="H17" s="7">
        <v>4</v>
      </c>
      <c r="I17" s="7">
        <v>4</v>
      </c>
      <c r="J17" s="7">
        <v>4</v>
      </c>
      <c r="K17" s="7">
        <v>4</v>
      </c>
      <c r="L17" s="7">
        <v>4</v>
      </c>
      <c r="M17" s="7">
        <v>4</v>
      </c>
      <c r="N17" s="7">
        <v>4</v>
      </c>
      <c r="O17" s="7">
        <v>4</v>
      </c>
      <c r="P17" s="7">
        <v>4</v>
      </c>
      <c r="Q17" s="7">
        <v>4</v>
      </c>
      <c r="R17" s="7">
        <v>4</v>
      </c>
      <c r="S17" s="7">
        <v>4</v>
      </c>
      <c r="T17" s="7">
        <v>4</v>
      </c>
      <c r="U17" s="7">
        <v>4</v>
      </c>
      <c r="V17" s="15">
        <v>3</v>
      </c>
      <c r="W17" s="181" t="s">
        <v>24</v>
      </c>
      <c r="X17" s="181"/>
      <c r="Y17" s="181"/>
      <c r="Z17" s="7">
        <v>4</v>
      </c>
      <c r="AA17" s="7">
        <v>4</v>
      </c>
      <c r="AB17" s="7">
        <v>4</v>
      </c>
      <c r="AC17" s="7">
        <v>6.2</v>
      </c>
      <c r="AD17" s="7">
        <v>4</v>
      </c>
      <c r="AE17" s="7">
        <v>4</v>
      </c>
      <c r="AF17" s="7">
        <v>4</v>
      </c>
      <c r="AG17" s="7">
        <v>4</v>
      </c>
      <c r="AH17" s="7">
        <v>4</v>
      </c>
      <c r="AI17" s="7">
        <v>4</v>
      </c>
      <c r="AJ17" s="7">
        <v>4</v>
      </c>
      <c r="AK17" s="7">
        <v>5</v>
      </c>
      <c r="AL17" s="7">
        <v>5</v>
      </c>
      <c r="AM17" s="7">
        <v>5</v>
      </c>
      <c r="AN17" s="15">
        <v>3</v>
      </c>
      <c r="AO17" s="181" t="s">
        <v>24</v>
      </c>
      <c r="AP17" s="181"/>
      <c r="AQ17" s="181"/>
      <c r="AR17" s="24">
        <v>0</v>
      </c>
      <c r="AS17" s="24">
        <v>0</v>
      </c>
      <c r="AT17" s="24">
        <v>0</v>
      </c>
      <c r="AU17" s="24">
        <v>0</v>
      </c>
      <c r="AV17" s="7">
        <f>SUM(AW17*AW29,AX17*AX29,AY17*AY29,AZ17*AZ29,BA17*BA29,BB17*BB29,BC17*BC29)/AV29</f>
        <v>3.0295828894534127</v>
      </c>
      <c r="AW17" s="23">
        <v>4</v>
      </c>
      <c r="AX17" s="23">
        <v>4</v>
      </c>
      <c r="AY17" s="23">
        <v>2</v>
      </c>
      <c r="AZ17" s="23">
        <v>2</v>
      </c>
      <c r="BA17" s="23">
        <v>4</v>
      </c>
      <c r="BB17" s="23">
        <v>4</v>
      </c>
      <c r="BC17" s="23">
        <v>2</v>
      </c>
      <c r="BD17" s="7">
        <f>SUM(BE17*BE29,BF29*BF17,BG17*BG29,BH29*BH17,BI17*BI29)/BD29</f>
        <v>3.4483500717360114</v>
      </c>
      <c r="BE17" s="23">
        <v>4</v>
      </c>
      <c r="BF17" s="23">
        <v>2</v>
      </c>
      <c r="BG17" s="23"/>
      <c r="BH17" s="23">
        <v>4</v>
      </c>
      <c r="BI17" s="23">
        <v>4</v>
      </c>
      <c r="BJ17" s="15">
        <v>3</v>
      </c>
      <c r="BK17" s="181" t="s">
        <v>24</v>
      </c>
      <c r="BL17" s="181"/>
      <c r="BM17" s="181"/>
      <c r="BN17" s="7">
        <f>SUM(BO17*BO29,BP17*BP29,BQ17*BQ29,BR17*BR29,BS17*BS29)/BN29</f>
        <v>3.134557307895115</v>
      </c>
      <c r="BO17" s="23">
        <v>2</v>
      </c>
      <c r="BP17" s="23">
        <v>4</v>
      </c>
      <c r="BQ17" s="23">
        <v>4</v>
      </c>
      <c r="BR17" s="23">
        <v>2</v>
      </c>
      <c r="BS17" s="23">
        <v>4</v>
      </c>
      <c r="BT17" s="7">
        <v>4</v>
      </c>
      <c r="BU17" s="23">
        <v>4</v>
      </c>
      <c r="BV17" s="23">
        <v>4</v>
      </c>
      <c r="BW17" s="23">
        <v>4</v>
      </c>
      <c r="BX17" s="23">
        <v>4</v>
      </c>
      <c r="BY17" s="7">
        <v>4</v>
      </c>
      <c r="BZ17" s="23">
        <v>4</v>
      </c>
      <c r="CA17" s="23">
        <v>4</v>
      </c>
      <c r="CB17" s="15">
        <v>3</v>
      </c>
      <c r="CC17" s="181" t="s">
        <v>24</v>
      </c>
      <c r="CD17" s="181"/>
      <c r="CE17" s="181"/>
      <c r="CF17" s="7">
        <v>2</v>
      </c>
      <c r="CG17" s="23">
        <v>2</v>
      </c>
      <c r="CH17" s="23">
        <v>2</v>
      </c>
      <c r="CI17" s="23">
        <v>2</v>
      </c>
      <c r="CJ17" s="82">
        <f>SUM(CF17*CF29,BN17*BN29,BT17*BT29,BY17*BY29,BD17*BD29,AV29*AV17,AK17*AK29,AR17*AR29,AH29*AH17,AD17*AD29,AC29*AC17,Z17*Z29,O29*O17,E17*E29)/CJ29</f>
        <v>3.574735039718686</v>
      </c>
      <c r="CK17" s="83">
        <f>SUM(E17*E29,O29*O17,Z17*Z29,AC29*AC17,AD17*AD29)/CK29</f>
        <v>4.298199286134157</v>
      </c>
      <c r="CL17" s="83">
        <f t="shared" si="8"/>
        <v>4</v>
      </c>
      <c r="CM17" s="83">
        <f t="shared" si="9"/>
        <v>5</v>
      </c>
      <c r="CN17" s="89">
        <f>SUM(AR17*AR29,AV29*AV17,BD17*BD29,BN29*BN17,BT17*BT29,BY29*BY17,CF17*CF29)/CN29</f>
        <v>2.9262491382125626</v>
      </c>
      <c r="CO17" s="84">
        <f>SUM(CJ17)*CJ29</f>
        <v>146265.682</v>
      </c>
      <c r="CP17" s="85">
        <f t="shared" si="10"/>
        <v>1755188.184</v>
      </c>
      <c r="CQ17" s="27">
        <f>SUM(CN17*CN29,CM17*CM29,CL17*CL29,CK17*CK29)/CJ29</f>
        <v>3.574735039718686</v>
      </c>
      <c r="CR17" s="27"/>
      <c r="CS17" s="27"/>
    </row>
    <row r="18" spans="1:97" ht="23.25" customHeight="1">
      <c r="A18" s="15">
        <v>4</v>
      </c>
      <c r="B18" s="181" t="s">
        <v>5</v>
      </c>
      <c r="C18" s="181"/>
      <c r="D18" s="181"/>
      <c r="E18" s="7">
        <f>SUM(E20:E23)</f>
        <v>2.85</v>
      </c>
      <c r="F18" s="7">
        <f>SUM(F20:F23)</f>
        <v>2.85</v>
      </c>
      <c r="G18" s="7">
        <f aca="true" t="shared" si="11" ref="G18:L18">SUM(G20:G23)</f>
        <v>2.45</v>
      </c>
      <c r="H18" s="7">
        <f t="shared" si="11"/>
        <v>2.85</v>
      </c>
      <c r="I18" s="7">
        <f t="shared" si="11"/>
        <v>2.85</v>
      </c>
      <c r="J18" s="7">
        <f t="shared" si="11"/>
        <v>2.85</v>
      </c>
      <c r="K18" s="7">
        <f t="shared" si="11"/>
        <v>2.85</v>
      </c>
      <c r="L18" s="7">
        <f t="shared" si="11"/>
        <v>2.85</v>
      </c>
      <c r="M18" s="7">
        <f aca="true" t="shared" si="12" ref="M18:U18">SUM(M20:M23)</f>
        <v>2.85</v>
      </c>
      <c r="N18" s="7">
        <f t="shared" si="12"/>
        <v>2.85</v>
      </c>
      <c r="O18" s="7">
        <f t="shared" si="12"/>
        <v>2.85</v>
      </c>
      <c r="P18" s="7">
        <f t="shared" si="12"/>
        <v>2.85</v>
      </c>
      <c r="Q18" s="7">
        <f t="shared" si="12"/>
        <v>2.85</v>
      </c>
      <c r="R18" s="7">
        <f t="shared" si="12"/>
        <v>2.85</v>
      </c>
      <c r="S18" s="7">
        <f t="shared" si="12"/>
        <v>2.85</v>
      </c>
      <c r="T18" s="7">
        <f t="shared" si="12"/>
        <v>2.85</v>
      </c>
      <c r="U18" s="7">
        <f t="shared" si="12"/>
        <v>2.85</v>
      </c>
      <c r="V18" s="15">
        <v>4</v>
      </c>
      <c r="W18" s="181" t="s">
        <v>5</v>
      </c>
      <c r="X18" s="181"/>
      <c r="Y18" s="181"/>
      <c r="Z18" s="7">
        <f aca="true" t="shared" si="13" ref="Z18:AE18">SUM(Z20:Z23)</f>
        <v>2.85</v>
      </c>
      <c r="AA18" s="7">
        <f>SUM(AA20:AA23)</f>
        <v>2.85</v>
      </c>
      <c r="AB18" s="7">
        <f>SUM(AB20:AB23)</f>
        <v>2.85</v>
      </c>
      <c r="AC18" s="7">
        <f t="shared" si="13"/>
        <v>6.07</v>
      </c>
      <c r="AD18" s="7">
        <f t="shared" si="13"/>
        <v>2.85</v>
      </c>
      <c r="AE18" s="7">
        <f t="shared" si="13"/>
        <v>2.85</v>
      </c>
      <c r="AF18" s="7">
        <f aca="true" t="shared" si="14" ref="AF18:AL18">SUM(AF20:AF23)</f>
        <v>2.85</v>
      </c>
      <c r="AG18" s="7">
        <f t="shared" si="14"/>
        <v>2.85</v>
      </c>
      <c r="AH18" s="7">
        <f t="shared" si="14"/>
        <v>1.8599999999999999</v>
      </c>
      <c r="AI18" s="7">
        <f t="shared" si="14"/>
        <v>1.8599999999999999</v>
      </c>
      <c r="AJ18" s="7">
        <f>SUM(AJ20:AJ23)</f>
        <v>1.8599999999999999</v>
      </c>
      <c r="AK18" s="7">
        <f>SUM(AK20:AK23)</f>
        <v>0.4</v>
      </c>
      <c r="AL18" s="7">
        <f t="shared" si="14"/>
        <v>0.4</v>
      </c>
      <c r="AM18" s="7">
        <f>SUM(AM20:AM23)</f>
        <v>0.4</v>
      </c>
      <c r="AN18" s="15">
        <v>4</v>
      </c>
      <c r="AO18" s="181" t="s">
        <v>5</v>
      </c>
      <c r="AP18" s="181"/>
      <c r="AQ18" s="181"/>
      <c r="AR18" s="7">
        <f aca="true" t="shared" si="15" ref="AR18:BI18">SUM(AR20:AR23)</f>
        <v>0</v>
      </c>
      <c r="AS18" s="7">
        <f t="shared" si="15"/>
        <v>0</v>
      </c>
      <c r="AT18" s="7">
        <f t="shared" si="15"/>
        <v>0</v>
      </c>
      <c r="AU18" s="7">
        <f t="shared" si="15"/>
        <v>0</v>
      </c>
      <c r="AV18" s="7">
        <f t="shared" si="15"/>
        <v>2.61</v>
      </c>
      <c r="AW18" s="7">
        <f t="shared" si="15"/>
        <v>2.61</v>
      </c>
      <c r="AX18" s="7">
        <f t="shared" si="15"/>
        <v>2.61</v>
      </c>
      <c r="AY18" s="7">
        <f t="shared" si="15"/>
        <v>2.61</v>
      </c>
      <c r="AZ18" s="7">
        <f t="shared" si="15"/>
        <v>2.61</v>
      </c>
      <c r="BA18" s="7">
        <f t="shared" si="15"/>
        <v>2.61</v>
      </c>
      <c r="BB18" s="7">
        <f t="shared" si="15"/>
        <v>2.61</v>
      </c>
      <c r="BC18" s="7">
        <f t="shared" si="15"/>
        <v>2.61</v>
      </c>
      <c r="BD18" s="7">
        <f t="shared" si="15"/>
        <v>2.61</v>
      </c>
      <c r="BE18" s="7">
        <f t="shared" si="15"/>
        <v>2.61</v>
      </c>
      <c r="BF18" s="7">
        <f>SUM(BF20:BF23)</f>
        <v>2.61</v>
      </c>
      <c r="BG18" s="7">
        <f t="shared" si="15"/>
        <v>0</v>
      </c>
      <c r="BH18" s="7">
        <f>SUM(BH20:BH23)</f>
        <v>2.61</v>
      </c>
      <c r="BI18" s="7">
        <f t="shared" si="15"/>
        <v>2.46</v>
      </c>
      <c r="BJ18" s="15">
        <v>4</v>
      </c>
      <c r="BK18" s="181" t="s">
        <v>5</v>
      </c>
      <c r="BL18" s="181"/>
      <c r="BM18" s="181"/>
      <c r="BN18" s="7">
        <f aca="true" t="shared" si="16" ref="BN18:CA18">SUM(BN20:BN23)</f>
        <v>2.61</v>
      </c>
      <c r="BO18" s="7">
        <f t="shared" si="16"/>
        <v>2.61</v>
      </c>
      <c r="BP18" s="7">
        <f t="shared" si="16"/>
        <v>2.61</v>
      </c>
      <c r="BQ18" s="7">
        <f t="shared" si="16"/>
        <v>2.61</v>
      </c>
      <c r="BR18" s="7">
        <f t="shared" si="16"/>
        <v>2.61</v>
      </c>
      <c r="BS18" s="7">
        <f t="shared" si="16"/>
        <v>2.61</v>
      </c>
      <c r="BT18" s="7">
        <f t="shared" si="16"/>
        <v>2.31</v>
      </c>
      <c r="BU18" s="7">
        <f t="shared" si="16"/>
        <v>2.31</v>
      </c>
      <c r="BV18" s="7">
        <f t="shared" si="16"/>
        <v>2.31</v>
      </c>
      <c r="BW18" s="7">
        <f t="shared" si="16"/>
        <v>2.31</v>
      </c>
      <c r="BX18" s="7">
        <f t="shared" si="16"/>
        <v>2.31</v>
      </c>
      <c r="BY18" s="7">
        <f t="shared" si="16"/>
        <v>2.31</v>
      </c>
      <c r="BZ18" s="7">
        <f t="shared" si="16"/>
        <v>2.31</v>
      </c>
      <c r="CA18" s="7">
        <f t="shared" si="16"/>
        <v>2.31</v>
      </c>
      <c r="CB18" s="15">
        <v>4</v>
      </c>
      <c r="CC18" s="181" t="s">
        <v>5</v>
      </c>
      <c r="CD18" s="181"/>
      <c r="CE18" s="181"/>
      <c r="CF18" s="7">
        <f>SUM(CF20:CF23)</f>
        <v>2.31</v>
      </c>
      <c r="CG18" s="7">
        <f>SUM(CG20:CG23)</f>
        <v>2.31</v>
      </c>
      <c r="CH18" s="7">
        <f>SUM(CH20:CH23)</f>
        <v>2.31</v>
      </c>
      <c r="CI18" s="7">
        <f>SUM(CI20:CI23)</f>
        <v>2.31</v>
      </c>
      <c r="CJ18" s="80">
        <f>SUM(CJ20:CJ23)</f>
        <v>2.5827695641685966</v>
      </c>
      <c r="CK18" s="80">
        <f aca="true" t="shared" si="17" ref="CK18:CP18">SUM(CK20:CK23)</f>
        <v>3.2864553187963574</v>
      </c>
      <c r="CL18" s="83">
        <f t="shared" si="8"/>
        <v>1.8599999999999999</v>
      </c>
      <c r="CM18" s="83">
        <f t="shared" si="9"/>
        <v>0.4</v>
      </c>
      <c r="CN18" s="80">
        <f t="shared" si="17"/>
        <v>2.322364291157154</v>
      </c>
      <c r="CO18" s="92">
        <f t="shared" si="17"/>
        <v>105677.9167</v>
      </c>
      <c r="CP18" s="92">
        <f t="shared" si="17"/>
        <v>1268135.0004000003</v>
      </c>
      <c r="CQ18" s="78">
        <f>SUM(CQ20:CQ23)</f>
        <v>2.582769564168596</v>
      </c>
      <c r="CR18" s="6"/>
      <c r="CS18" s="6"/>
    </row>
    <row r="19" spans="1:97" ht="12.75" customHeight="1">
      <c r="A19" s="15"/>
      <c r="B19" s="207" t="s">
        <v>2</v>
      </c>
      <c r="C19" s="208"/>
      <c r="D19" s="208"/>
      <c r="E19" s="64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15"/>
      <c r="W19" s="207" t="s">
        <v>2</v>
      </c>
      <c r="X19" s="208"/>
      <c r="Y19" s="20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15"/>
      <c r="AO19" s="207" t="s">
        <v>2</v>
      </c>
      <c r="AP19" s="208"/>
      <c r="AQ19" s="208"/>
      <c r="AR19" s="21"/>
      <c r="AS19" s="21"/>
      <c r="AT19" s="21"/>
      <c r="AU19" s="21"/>
      <c r="AV19" s="74"/>
      <c r="AW19" s="21"/>
      <c r="AX19" s="21"/>
      <c r="AY19" s="21"/>
      <c r="AZ19" s="21"/>
      <c r="BA19" s="21"/>
      <c r="BB19" s="21"/>
      <c r="BC19" s="21"/>
      <c r="BD19" s="74"/>
      <c r="BE19" s="21"/>
      <c r="BF19" s="21"/>
      <c r="BG19" s="21"/>
      <c r="BH19" s="21"/>
      <c r="BI19" s="21"/>
      <c r="BJ19" s="15"/>
      <c r="BK19" s="207" t="s">
        <v>2</v>
      </c>
      <c r="BL19" s="208"/>
      <c r="BM19" s="208"/>
      <c r="BN19" s="74"/>
      <c r="BO19" s="21"/>
      <c r="BP19" s="21"/>
      <c r="BQ19" s="21"/>
      <c r="BR19" s="21"/>
      <c r="BS19" s="21"/>
      <c r="BT19" s="74"/>
      <c r="BU19" s="21"/>
      <c r="BV19" s="21"/>
      <c r="BW19" s="21"/>
      <c r="BX19" s="21"/>
      <c r="BY19" s="74"/>
      <c r="BZ19" s="21"/>
      <c r="CA19" s="21"/>
      <c r="CB19" s="15"/>
      <c r="CC19" s="207" t="s">
        <v>2</v>
      </c>
      <c r="CD19" s="208"/>
      <c r="CE19" s="208"/>
      <c r="CF19" s="74"/>
      <c r="CG19" s="21"/>
      <c r="CH19" s="21"/>
      <c r="CI19" s="21"/>
      <c r="CJ19" s="82"/>
      <c r="CK19" s="86"/>
      <c r="CL19" s="83">
        <f t="shared" si="8"/>
        <v>0</v>
      </c>
      <c r="CM19" s="83">
        <f t="shared" si="9"/>
        <v>0</v>
      </c>
      <c r="CN19" s="86"/>
      <c r="CO19" s="85"/>
      <c r="CP19" s="85"/>
      <c r="CQ19" s="22"/>
      <c r="CR19" s="22"/>
      <c r="CS19" s="22"/>
    </row>
    <row r="20" spans="1:97" ht="13.5" customHeight="1" hidden="1">
      <c r="A20" s="15"/>
      <c r="B20" s="206" t="s">
        <v>6</v>
      </c>
      <c r="C20" s="206"/>
      <c r="D20" s="206"/>
      <c r="E20" s="26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57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15"/>
      <c r="W20" s="206" t="s">
        <v>6</v>
      </c>
      <c r="X20" s="206"/>
      <c r="Y20" s="206"/>
      <c r="Z20" s="57">
        <v>0</v>
      </c>
      <c r="AA20" s="29">
        <v>0</v>
      </c>
      <c r="AB20" s="29">
        <v>0</v>
      </c>
      <c r="AC20" s="30">
        <v>0</v>
      </c>
      <c r="AD20" s="57">
        <v>0</v>
      </c>
      <c r="AE20" s="29">
        <v>0</v>
      </c>
      <c r="AF20" s="29">
        <v>0</v>
      </c>
      <c r="AG20" s="29">
        <v>0</v>
      </c>
      <c r="AH20" s="58">
        <v>0</v>
      </c>
      <c r="AI20" s="30">
        <v>0</v>
      </c>
      <c r="AJ20" s="30">
        <v>0</v>
      </c>
      <c r="AK20" s="58">
        <v>0</v>
      </c>
      <c r="AL20" s="30">
        <v>0</v>
      </c>
      <c r="AM20" s="30">
        <v>0</v>
      </c>
      <c r="AN20" s="15"/>
      <c r="AO20" s="206" t="s">
        <v>6</v>
      </c>
      <c r="AP20" s="206"/>
      <c r="AQ20" s="206"/>
      <c r="AR20" s="24">
        <v>0</v>
      </c>
      <c r="AS20" s="24">
        <v>0</v>
      </c>
      <c r="AT20" s="24">
        <v>0</v>
      </c>
      <c r="AU20" s="24">
        <v>0</v>
      </c>
      <c r="AV20" s="28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8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15"/>
      <c r="BK20" s="206" t="s">
        <v>6</v>
      </c>
      <c r="BL20" s="206"/>
      <c r="BM20" s="206"/>
      <c r="BN20" s="28">
        <v>0</v>
      </c>
      <c r="BO20" s="24">
        <v>0</v>
      </c>
      <c r="BP20" s="24">
        <v>0</v>
      </c>
      <c r="BQ20" s="24">
        <v>0</v>
      </c>
      <c r="BR20" s="24">
        <v>0</v>
      </c>
      <c r="BS20" s="24">
        <v>0</v>
      </c>
      <c r="BT20" s="28">
        <v>0</v>
      </c>
      <c r="BU20" s="24">
        <v>0</v>
      </c>
      <c r="BV20" s="24">
        <v>0</v>
      </c>
      <c r="BW20" s="24">
        <v>0</v>
      </c>
      <c r="BX20" s="24">
        <v>0</v>
      </c>
      <c r="BY20" s="28">
        <v>0</v>
      </c>
      <c r="BZ20" s="24">
        <v>0</v>
      </c>
      <c r="CA20" s="24">
        <v>0</v>
      </c>
      <c r="CB20" s="15"/>
      <c r="CC20" s="206" t="s">
        <v>6</v>
      </c>
      <c r="CD20" s="206"/>
      <c r="CE20" s="206"/>
      <c r="CF20" s="28">
        <v>0</v>
      </c>
      <c r="CG20" s="24">
        <v>0</v>
      </c>
      <c r="CH20" s="24">
        <v>0</v>
      </c>
      <c r="CI20" s="24">
        <v>0</v>
      </c>
      <c r="CJ20" s="82">
        <f>SUM(AR20*AR29,AH29*AH20,AD20*AD29,AC29*AC20,Z20*Z29,O29*O20,E20*E29)/CJ29</f>
        <v>0</v>
      </c>
      <c r="CK20" s="83">
        <v>0</v>
      </c>
      <c r="CL20" s="83">
        <f t="shared" si="8"/>
        <v>0</v>
      </c>
      <c r="CM20" s="83">
        <f t="shared" si="9"/>
        <v>0</v>
      </c>
      <c r="CN20" s="83">
        <v>0</v>
      </c>
      <c r="CO20" s="84"/>
      <c r="CP20" s="85"/>
      <c r="CQ20" s="25"/>
      <c r="CR20" s="25"/>
      <c r="CS20" s="25"/>
    </row>
    <row r="21" spans="1:97" ht="32.25" customHeight="1">
      <c r="A21" s="15"/>
      <c r="B21" s="206" t="s">
        <v>27</v>
      </c>
      <c r="C21" s="206"/>
      <c r="D21" s="206"/>
      <c r="E21" s="16">
        <v>0.4</v>
      </c>
      <c r="F21" s="30">
        <v>0.4</v>
      </c>
      <c r="G21" s="30">
        <v>0</v>
      </c>
      <c r="H21" s="30">
        <v>0.4</v>
      </c>
      <c r="I21" s="30">
        <v>0.4</v>
      </c>
      <c r="J21" s="30">
        <v>0.4</v>
      </c>
      <c r="K21" s="30">
        <v>0.4</v>
      </c>
      <c r="L21" s="30">
        <v>0.4</v>
      </c>
      <c r="M21" s="30">
        <v>0.4</v>
      </c>
      <c r="N21" s="30">
        <v>0.4</v>
      </c>
      <c r="O21" s="58">
        <v>0.4</v>
      </c>
      <c r="P21" s="30">
        <v>0.4</v>
      </c>
      <c r="Q21" s="30">
        <v>0.4</v>
      </c>
      <c r="R21" s="30">
        <v>0.4</v>
      </c>
      <c r="S21" s="30">
        <v>0.4</v>
      </c>
      <c r="T21" s="30">
        <v>0.4</v>
      </c>
      <c r="U21" s="30">
        <v>0.4</v>
      </c>
      <c r="V21" s="15"/>
      <c r="W21" s="206" t="s">
        <v>27</v>
      </c>
      <c r="X21" s="206"/>
      <c r="Y21" s="206"/>
      <c r="Z21" s="58">
        <v>0.4</v>
      </c>
      <c r="AA21" s="30">
        <v>0.4</v>
      </c>
      <c r="AB21" s="30">
        <v>0.4</v>
      </c>
      <c r="AC21" s="30">
        <v>0.4</v>
      </c>
      <c r="AD21" s="58">
        <v>0.4</v>
      </c>
      <c r="AE21" s="30">
        <v>0.4</v>
      </c>
      <c r="AF21" s="30">
        <v>0.4</v>
      </c>
      <c r="AG21" s="30">
        <v>0.4</v>
      </c>
      <c r="AH21" s="58">
        <v>0.58</v>
      </c>
      <c r="AI21" s="30">
        <v>0.58</v>
      </c>
      <c r="AJ21" s="30">
        <v>0.58</v>
      </c>
      <c r="AK21" s="58">
        <v>0.4</v>
      </c>
      <c r="AL21" s="30">
        <v>0.4</v>
      </c>
      <c r="AM21" s="30">
        <v>0.4</v>
      </c>
      <c r="AN21" s="15"/>
      <c r="AO21" s="206" t="s">
        <v>27</v>
      </c>
      <c r="AP21" s="206"/>
      <c r="AQ21" s="206"/>
      <c r="AR21" s="21">
        <v>0</v>
      </c>
      <c r="AS21" s="21">
        <v>0</v>
      </c>
      <c r="AT21" s="21">
        <v>0</v>
      </c>
      <c r="AU21" s="21">
        <v>0</v>
      </c>
      <c r="AV21" s="96">
        <v>0.4</v>
      </c>
      <c r="AW21" s="95">
        <v>0.4</v>
      </c>
      <c r="AX21" s="95">
        <v>0.4</v>
      </c>
      <c r="AY21" s="95">
        <v>0.4</v>
      </c>
      <c r="AZ21" s="95">
        <v>0.4</v>
      </c>
      <c r="BA21" s="95">
        <v>0.4</v>
      </c>
      <c r="BB21" s="95">
        <v>0.4</v>
      </c>
      <c r="BC21" s="95">
        <v>0.4</v>
      </c>
      <c r="BD21" s="74">
        <v>0.4</v>
      </c>
      <c r="BE21" s="21">
        <v>0.4</v>
      </c>
      <c r="BF21" s="21">
        <v>0.4</v>
      </c>
      <c r="BG21" s="21"/>
      <c r="BH21" s="21">
        <v>0.4</v>
      </c>
      <c r="BI21" s="21">
        <v>0.4</v>
      </c>
      <c r="BJ21" s="15"/>
      <c r="BK21" s="206" t="s">
        <v>27</v>
      </c>
      <c r="BL21" s="206"/>
      <c r="BM21" s="206"/>
      <c r="BN21" s="96">
        <v>0.4</v>
      </c>
      <c r="BO21" s="95">
        <v>0.4</v>
      </c>
      <c r="BP21" s="95">
        <v>0.4</v>
      </c>
      <c r="BQ21" s="95">
        <v>0.4</v>
      </c>
      <c r="BR21" s="95">
        <v>0.4</v>
      </c>
      <c r="BS21" s="95">
        <v>0.4</v>
      </c>
      <c r="BT21" s="74">
        <v>0</v>
      </c>
      <c r="BU21" s="21">
        <v>0</v>
      </c>
      <c r="BV21" s="21">
        <v>0</v>
      </c>
      <c r="BW21" s="21">
        <v>0</v>
      </c>
      <c r="BX21" s="21">
        <v>0</v>
      </c>
      <c r="BY21" s="74">
        <v>0</v>
      </c>
      <c r="BZ21" s="21">
        <v>0</v>
      </c>
      <c r="CA21" s="21">
        <v>0</v>
      </c>
      <c r="CB21" s="15"/>
      <c r="CC21" s="206" t="s">
        <v>27</v>
      </c>
      <c r="CD21" s="206"/>
      <c r="CE21" s="206"/>
      <c r="CF21" s="74">
        <v>0</v>
      </c>
      <c r="CG21" s="21">
        <v>0</v>
      </c>
      <c r="CH21" s="21">
        <v>0</v>
      </c>
      <c r="CI21" s="21">
        <v>0</v>
      </c>
      <c r="CJ21" s="82">
        <f>SUM(CF21*CF29,BN21*BN29,BT21*BT29,BY21*BY29,BD21*BD29,AV29*AV21,AK21*AK29,AR21*AR29,AH29*AH21,AD21*AD29,AC29*AC21,Z21*Z29,O29*O21,E21*E29)/CJ29</f>
        <v>0.32701557390891844</v>
      </c>
      <c r="CK21" s="83">
        <f>SUM(E21*E29,O29*O21,Z21*Z29,AC29*AC21,AD21*AD29)/CK29</f>
        <v>0.39999999999999997</v>
      </c>
      <c r="CL21" s="83">
        <f t="shared" si="8"/>
        <v>0.58</v>
      </c>
      <c r="CM21" s="83">
        <f t="shared" si="9"/>
        <v>0.4</v>
      </c>
      <c r="CN21" s="83">
        <f>SUM(AR21*AR29,AV29*AV21,BD21*BD29,BN29*BN21,BT21*BT29,BY29*BY21,CF21*CF29)/CN29</f>
        <v>0.2495337276388839</v>
      </c>
      <c r="CO21" s="84">
        <f>SUM(CJ21)*CJ29</f>
        <v>13380.336</v>
      </c>
      <c r="CP21" s="85">
        <f aca="true" t="shared" si="18" ref="CP21:CP27">SUM(CO21)*12</f>
        <v>160564.032</v>
      </c>
      <c r="CQ21" s="25">
        <f>SUM(CN21*CN29,CM21*CM29,CL21*CL29,CK21*CK29)/CJ29</f>
        <v>0.32701557390891844</v>
      </c>
      <c r="CR21" s="25"/>
      <c r="CS21" s="25"/>
    </row>
    <row r="22" spans="1:97" ht="13.5" customHeight="1" hidden="1">
      <c r="A22" s="15"/>
      <c r="B22" s="206" t="s">
        <v>12</v>
      </c>
      <c r="C22" s="206"/>
      <c r="D22" s="206"/>
      <c r="E22" s="26"/>
      <c r="F22" s="30"/>
      <c r="G22" s="30"/>
      <c r="H22" s="30"/>
      <c r="I22" s="30"/>
      <c r="J22" s="30"/>
      <c r="K22" s="30"/>
      <c r="L22" s="30"/>
      <c r="M22" s="30"/>
      <c r="N22" s="30"/>
      <c r="O22" s="58"/>
      <c r="P22" s="30"/>
      <c r="Q22" s="30"/>
      <c r="R22" s="30"/>
      <c r="S22" s="30"/>
      <c r="T22" s="30"/>
      <c r="U22" s="30"/>
      <c r="V22" s="15"/>
      <c r="W22" s="206" t="s">
        <v>12</v>
      </c>
      <c r="X22" s="206"/>
      <c r="Y22" s="206"/>
      <c r="Z22" s="58"/>
      <c r="AA22" s="30"/>
      <c r="AB22" s="30"/>
      <c r="AC22" s="30">
        <v>0</v>
      </c>
      <c r="AD22" s="58"/>
      <c r="AE22" s="30"/>
      <c r="AF22" s="30"/>
      <c r="AG22" s="30"/>
      <c r="AH22" s="58">
        <v>0</v>
      </c>
      <c r="AI22" s="30">
        <v>0</v>
      </c>
      <c r="AJ22" s="30">
        <v>0</v>
      </c>
      <c r="AK22" s="58">
        <v>0</v>
      </c>
      <c r="AL22" s="30">
        <v>0</v>
      </c>
      <c r="AM22" s="30">
        <v>0</v>
      </c>
      <c r="AN22" s="15"/>
      <c r="AO22" s="206" t="s">
        <v>12</v>
      </c>
      <c r="AP22" s="206"/>
      <c r="AQ22" s="206"/>
      <c r="AR22" s="24">
        <v>0</v>
      </c>
      <c r="AS22" s="24">
        <v>0</v>
      </c>
      <c r="AT22" s="24">
        <v>0</v>
      </c>
      <c r="AU22" s="24">
        <v>0</v>
      </c>
      <c r="AV22" s="28"/>
      <c r="AW22" s="24">
        <v>0</v>
      </c>
      <c r="AX22" s="24">
        <v>0</v>
      </c>
      <c r="AY22" s="24">
        <v>0</v>
      </c>
      <c r="AZ22" s="24">
        <v>0</v>
      </c>
      <c r="BA22" s="24">
        <v>0</v>
      </c>
      <c r="BB22" s="24">
        <v>0</v>
      </c>
      <c r="BC22" s="24">
        <v>0</v>
      </c>
      <c r="BD22" s="28">
        <v>0</v>
      </c>
      <c r="BE22" s="24">
        <v>0</v>
      </c>
      <c r="BF22" s="24">
        <v>0</v>
      </c>
      <c r="BG22" s="24"/>
      <c r="BH22" s="24">
        <v>0</v>
      </c>
      <c r="BI22" s="24"/>
      <c r="BJ22" s="15"/>
      <c r="BK22" s="206" t="s">
        <v>12</v>
      </c>
      <c r="BL22" s="206"/>
      <c r="BM22" s="206"/>
      <c r="BN22" s="28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28">
        <v>0</v>
      </c>
      <c r="BU22" s="24">
        <v>0</v>
      </c>
      <c r="BV22" s="24">
        <v>0</v>
      </c>
      <c r="BW22" s="24">
        <v>0</v>
      </c>
      <c r="BX22" s="24">
        <v>0</v>
      </c>
      <c r="BY22" s="28">
        <v>0</v>
      </c>
      <c r="BZ22" s="24">
        <v>0</v>
      </c>
      <c r="CA22" s="24">
        <v>0</v>
      </c>
      <c r="CB22" s="15"/>
      <c r="CC22" s="206" t="s">
        <v>12</v>
      </c>
      <c r="CD22" s="206"/>
      <c r="CE22" s="206"/>
      <c r="CF22" s="28">
        <v>0</v>
      </c>
      <c r="CG22" s="24">
        <v>0</v>
      </c>
      <c r="CH22" s="24">
        <v>0</v>
      </c>
      <c r="CI22" s="24">
        <v>0</v>
      </c>
      <c r="CJ22" s="82">
        <f>SUM(AR29*AR22,AH22*AH29,AD29*AD22,AC22*AC29,Z29*Z22,O29*O22,E22*E29)/CJ29</f>
        <v>0</v>
      </c>
      <c r="CK22" s="83">
        <f>SUM(E22*E29,O29*O22,Z22*Z29,AC29*AC22,AD22*AD29)/CK29</f>
        <v>0</v>
      </c>
      <c r="CL22" s="83">
        <f t="shared" si="8"/>
        <v>0</v>
      </c>
      <c r="CM22" s="83">
        <f t="shared" si="9"/>
        <v>0</v>
      </c>
      <c r="CN22" s="83">
        <f>SUM(AR22*AR29,AV29*AV22,BD22*BD29,BN29*BN22,BT22*BT29,BY29*BY22,CF22*CF29)/CN29</f>
        <v>0</v>
      </c>
      <c r="CO22" s="84"/>
      <c r="CP22" s="85"/>
      <c r="CQ22" s="25"/>
      <c r="CR22" s="25"/>
      <c r="CS22" s="25"/>
    </row>
    <row r="23" spans="1:97" ht="24.75" customHeight="1">
      <c r="A23" s="15"/>
      <c r="B23" s="206" t="s">
        <v>101</v>
      </c>
      <c r="C23" s="206"/>
      <c r="D23" s="206"/>
      <c r="E23" s="26">
        <v>2.45</v>
      </c>
      <c r="F23" s="30">
        <v>2.45</v>
      </c>
      <c r="G23" s="30">
        <v>2.45</v>
      </c>
      <c r="H23" s="30">
        <v>2.45</v>
      </c>
      <c r="I23" s="30">
        <v>2.45</v>
      </c>
      <c r="J23" s="30">
        <v>2.45</v>
      </c>
      <c r="K23" s="30">
        <v>2.45</v>
      </c>
      <c r="L23" s="30">
        <v>2.45</v>
      </c>
      <c r="M23" s="30">
        <v>2.45</v>
      </c>
      <c r="N23" s="30">
        <v>2.45</v>
      </c>
      <c r="O23" s="58">
        <v>2.45</v>
      </c>
      <c r="P23" s="30">
        <v>2.45</v>
      </c>
      <c r="Q23" s="30">
        <v>2.45</v>
      </c>
      <c r="R23" s="30">
        <v>2.45</v>
      </c>
      <c r="S23" s="30">
        <v>2.45</v>
      </c>
      <c r="T23" s="30">
        <v>2.45</v>
      </c>
      <c r="U23" s="30">
        <v>2.45</v>
      </c>
      <c r="V23" s="15"/>
      <c r="W23" s="206" t="s">
        <v>101</v>
      </c>
      <c r="X23" s="206"/>
      <c r="Y23" s="206"/>
      <c r="Z23" s="58">
        <v>2.45</v>
      </c>
      <c r="AA23" s="30">
        <v>2.45</v>
      </c>
      <c r="AB23" s="30">
        <v>2.45</v>
      </c>
      <c r="AC23" s="30">
        <v>5.67</v>
      </c>
      <c r="AD23" s="58">
        <v>2.45</v>
      </c>
      <c r="AE23" s="30">
        <v>2.45</v>
      </c>
      <c r="AF23" s="30">
        <v>2.45</v>
      </c>
      <c r="AG23" s="30">
        <v>2.45</v>
      </c>
      <c r="AH23" s="58">
        <v>1.28</v>
      </c>
      <c r="AI23" s="30">
        <v>1.28</v>
      </c>
      <c r="AJ23" s="30">
        <v>1.28</v>
      </c>
      <c r="AK23" s="58">
        <v>0</v>
      </c>
      <c r="AL23" s="30">
        <v>0</v>
      </c>
      <c r="AM23" s="30">
        <v>0</v>
      </c>
      <c r="AN23" s="15"/>
      <c r="AO23" s="206" t="s">
        <v>101</v>
      </c>
      <c r="AP23" s="206"/>
      <c r="AQ23" s="206"/>
      <c r="AR23" s="24">
        <v>0</v>
      </c>
      <c r="AS23" s="24">
        <v>0</v>
      </c>
      <c r="AT23" s="24">
        <v>0</v>
      </c>
      <c r="AU23" s="24">
        <v>0</v>
      </c>
      <c r="AV23" s="28">
        <v>2.21</v>
      </c>
      <c r="AW23" s="24">
        <v>2.21</v>
      </c>
      <c r="AX23" s="24">
        <v>2.21</v>
      </c>
      <c r="AY23" s="24">
        <v>2.21</v>
      </c>
      <c r="AZ23" s="24">
        <v>2.21</v>
      </c>
      <c r="BA23" s="24">
        <v>2.21</v>
      </c>
      <c r="BB23" s="24">
        <v>2.21</v>
      </c>
      <c r="BC23" s="24">
        <v>2.21</v>
      </c>
      <c r="BD23" s="28">
        <v>2.21</v>
      </c>
      <c r="BE23" s="24">
        <v>2.21</v>
      </c>
      <c r="BF23" s="24">
        <v>2.21</v>
      </c>
      <c r="BG23" s="24"/>
      <c r="BH23" s="24">
        <v>2.21</v>
      </c>
      <c r="BI23" s="24">
        <v>2.06</v>
      </c>
      <c r="BJ23" s="15"/>
      <c r="BK23" s="206" t="s">
        <v>101</v>
      </c>
      <c r="BL23" s="206"/>
      <c r="BM23" s="206"/>
      <c r="BN23" s="28">
        <v>2.21</v>
      </c>
      <c r="BO23" s="24">
        <v>2.21</v>
      </c>
      <c r="BP23" s="24">
        <v>2.21</v>
      </c>
      <c r="BQ23" s="24">
        <v>2.21</v>
      </c>
      <c r="BR23" s="24">
        <v>2.21</v>
      </c>
      <c r="BS23" s="24">
        <v>2.21</v>
      </c>
      <c r="BT23" s="28">
        <v>2.31</v>
      </c>
      <c r="BU23" s="24">
        <v>2.31</v>
      </c>
      <c r="BV23" s="24">
        <v>2.31</v>
      </c>
      <c r="BW23" s="24">
        <v>2.31</v>
      </c>
      <c r="BX23" s="24">
        <v>2.31</v>
      </c>
      <c r="BY23" s="24">
        <v>2.31</v>
      </c>
      <c r="BZ23" s="24">
        <v>2.31</v>
      </c>
      <c r="CA23" s="24">
        <v>2.31</v>
      </c>
      <c r="CB23" s="15"/>
      <c r="CC23" s="206" t="s">
        <v>101</v>
      </c>
      <c r="CD23" s="206"/>
      <c r="CE23" s="206"/>
      <c r="CF23" s="28">
        <v>2.31</v>
      </c>
      <c r="CG23" s="24">
        <v>2.31</v>
      </c>
      <c r="CH23" s="24">
        <v>2.31</v>
      </c>
      <c r="CI23" s="24">
        <v>2.31</v>
      </c>
      <c r="CJ23" s="82">
        <f>SUM(CF23*CF29,BN23*BN29,BT23*BT29,BY23*BY29,BD23*BD29,AV29*AV23,AK23*AK29,AR23*AR29,AH29*AH23,AD23*AD29,AC29*AC23,Z23*Z29,O29*O23,E23*E29)/CJ29</f>
        <v>2.255753990259678</v>
      </c>
      <c r="CK23" s="83">
        <f>SUM(E23*E29,O29*O23,Z23*Z29,AC29*AC23,AD23*AD29)/CK29</f>
        <v>2.8864553187963575</v>
      </c>
      <c r="CL23" s="83">
        <f t="shared" si="8"/>
        <v>1.28</v>
      </c>
      <c r="CM23" s="83">
        <f t="shared" si="9"/>
        <v>0</v>
      </c>
      <c r="CN23" s="83">
        <f>SUM(AR23*AR29,AV29*AV23,BD23*BD29,BN29*BN23,BT23*BT29,BY29*BY23,CF23*CF29)/CN29</f>
        <v>2.07283056351827</v>
      </c>
      <c r="CO23" s="84">
        <f>SUM(CJ23)*CJ29</f>
        <v>92297.5807</v>
      </c>
      <c r="CP23" s="85">
        <f t="shared" si="18"/>
        <v>1107570.9684000001</v>
      </c>
      <c r="CQ23" s="25">
        <f>SUM(CN23*CN29,CM23*CM29,CL23*CL29,CK23*CK29)/CJ29</f>
        <v>2.2557539902596777</v>
      </c>
      <c r="CR23" s="25"/>
      <c r="CS23" s="25"/>
    </row>
    <row r="24" spans="1:97" ht="35.25" customHeight="1">
      <c r="A24" s="15">
        <v>5</v>
      </c>
      <c r="B24" s="181" t="s">
        <v>7</v>
      </c>
      <c r="C24" s="181"/>
      <c r="D24" s="181"/>
      <c r="E24" s="26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15">
        <v>5</v>
      </c>
      <c r="W24" s="181" t="s">
        <v>7</v>
      </c>
      <c r="X24" s="181"/>
      <c r="Y24" s="181"/>
      <c r="Z24" s="31">
        <v>0</v>
      </c>
      <c r="AA24" s="31">
        <v>0</v>
      </c>
      <c r="AB24" s="31">
        <v>0</v>
      </c>
      <c r="AC24" s="7">
        <v>0</v>
      </c>
      <c r="AD24" s="31">
        <v>0</v>
      </c>
      <c r="AE24" s="31">
        <v>0</v>
      </c>
      <c r="AF24" s="31">
        <v>0</v>
      </c>
      <c r="AG24" s="31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15">
        <v>5</v>
      </c>
      <c r="AO24" s="181" t="s">
        <v>7</v>
      </c>
      <c r="AP24" s="181"/>
      <c r="AQ24" s="181"/>
      <c r="AR24" s="24">
        <v>0</v>
      </c>
      <c r="AS24" s="24">
        <v>0</v>
      </c>
      <c r="AT24" s="24">
        <v>0</v>
      </c>
      <c r="AU24" s="24">
        <v>0</v>
      </c>
      <c r="AV24" s="28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8">
        <v>0</v>
      </c>
      <c r="BE24" s="24">
        <v>0</v>
      </c>
      <c r="BF24" s="24">
        <v>0</v>
      </c>
      <c r="BG24" s="24"/>
      <c r="BH24" s="24">
        <v>0</v>
      </c>
      <c r="BI24" s="24"/>
      <c r="BJ24" s="15">
        <v>5</v>
      </c>
      <c r="BK24" s="181" t="s">
        <v>7</v>
      </c>
      <c r="BL24" s="181"/>
      <c r="BM24" s="181"/>
      <c r="BN24" s="28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8">
        <v>0</v>
      </c>
      <c r="BU24" s="24">
        <v>0</v>
      </c>
      <c r="BV24" s="24">
        <v>0</v>
      </c>
      <c r="BW24" s="24">
        <v>0</v>
      </c>
      <c r="BX24" s="24">
        <v>0</v>
      </c>
      <c r="BY24" s="28">
        <v>0</v>
      </c>
      <c r="BZ24" s="24">
        <v>0</v>
      </c>
      <c r="CA24" s="24">
        <v>0</v>
      </c>
      <c r="CB24" s="15">
        <v>5</v>
      </c>
      <c r="CC24" s="181" t="s">
        <v>7</v>
      </c>
      <c r="CD24" s="181"/>
      <c r="CE24" s="181"/>
      <c r="CF24" s="28">
        <v>0</v>
      </c>
      <c r="CG24" s="24">
        <v>0</v>
      </c>
      <c r="CH24" s="24">
        <v>0</v>
      </c>
      <c r="CI24" s="24">
        <v>0</v>
      </c>
      <c r="CJ24" s="82">
        <v>0</v>
      </c>
      <c r="CK24" s="83">
        <f>SUM(E24*E29,O29*O24,Z24*Z29,AC29*AC24,AD24*AD29)/CK29</f>
        <v>0</v>
      </c>
      <c r="CL24" s="83">
        <f t="shared" si="8"/>
        <v>0</v>
      </c>
      <c r="CM24" s="83">
        <f t="shared" si="9"/>
        <v>0</v>
      </c>
      <c r="CN24" s="83">
        <f>SUM(AR24*AR29,AV29*AV24,BD24*BD29,BN29*BN24,BT24*BT29,BY29*BY24,CF24*CF29)/CN29</f>
        <v>0</v>
      </c>
      <c r="CO24" s="84">
        <f>SUM(CJ24)*CJ29</f>
        <v>0</v>
      </c>
      <c r="CP24" s="85">
        <f t="shared" si="18"/>
        <v>0</v>
      </c>
      <c r="CQ24" s="22"/>
      <c r="CR24" s="22"/>
      <c r="CS24" s="22"/>
    </row>
    <row r="25" spans="1:97" ht="12.75">
      <c r="A25" s="15">
        <v>6</v>
      </c>
      <c r="B25" s="181" t="s">
        <v>8</v>
      </c>
      <c r="C25" s="181"/>
      <c r="D25" s="181"/>
      <c r="E25" s="26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7">
        <f aca="true" t="shared" si="19" ref="O25:U25">SUM(Z25)</f>
        <v>0</v>
      </c>
      <c r="P25" s="7">
        <f t="shared" si="19"/>
        <v>0</v>
      </c>
      <c r="Q25" s="7">
        <f t="shared" si="19"/>
        <v>0</v>
      </c>
      <c r="R25" s="7">
        <f t="shared" si="19"/>
        <v>0</v>
      </c>
      <c r="S25" s="7">
        <f t="shared" si="19"/>
        <v>0</v>
      </c>
      <c r="T25" s="7">
        <f t="shared" si="19"/>
        <v>0</v>
      </c>
      <c r="U25" s="7">
        <f t="shared" si="19"/>
        <v>0</v>
      </c>
      <c r="V25" s="15">
        <v>6</v>
      </c>
      <c r="W25" s="181" t="s">
        <v>8</v>
      </c>
      <c r="X25" s="181"/>
      <c r="Y25" s="181"/>
      <c r="Z25" s="31">
        <v>0</v>
      </c>
      <c r="AA25" s="31">
        <v>0</v>
      </c>
      <c r="AB25" s="31">
        <v>0</v>
      </c>
      <c r="AC25" s="7">
        <f>SUM(AT25)</f>
        <v>0</v>
      </c>
      <c r="AD25" s="31">
        <v>0</v>
      </c>
      <c r="AE25" s="31">
        <v>0</v>
      </c>
      <c r="AF25" s="31">
        <v>0</v>
      </c>
      <c r="AG25" s="31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15">
        <v>6</v>
      </c>
      <c r="AO25" s="181" t="s">
        <v>8</v>
      </c>
      <c r="AP25" s="181"/>
      <c r="AQ25" s="181"/>
      <c r="AR25" s="24">
        <v>0</v>
      </c>
      <c r="AS25" s="24">
        <v>0</v>
      </c>
      <c r="AT25" s="24">
        <v>0</v>
      </c>
      <c r="AU25" s="24">
        <v>0</v>
      </c>
      <c r="AV25" s="28">
        <v>0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8">
        <v>0</v>
      </c>
      <c r="BE25" s="24">
        <v>0</v>
      </c>
      <c r="BF25" s="24">
        <v>0</v>
      </c>
      <c r="BG25" s="24"/>
      <c r="BH25" s="24">
        <v>0</v>
      </c>
      <c r="BI25" s="24"/>
      <c r="BJ25" s="15">
        <v>6</v>
      </c>
      <c r="BK25" s="181" t="s">
        <v>8</v>
      </c>
      <c r="BL25" s="181"/>
      <c r="BM25" s="181"/>
      <c r="BN25" s="28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8">
        <v>0</v>
      </c>
      <c r="BU25" s="24">
        <v>0</v>
      </c>
      <c r="BV25" s="24">
        <v>0</v>
      </c>
      <c r="BW25" s="24">
        <v>0</v>
      </c>
      <c r="BX25" s="24">
        <v>0</v>
      </c>
      <c r="BY25" s="28">
        <v>0</v>
      </c>
      <c r="BZ25" s="24">
        <v>0</v>
      </c>
      <c r="CA25" s="24">
        <v>0</v>
      </c>
      <c r="CB25" s="15">
        <v>6</v>
      </c>
      <c r="CC25" s="181" t="s">
        <v>8</v>
      </c>
      <c r="CD25" s="181"/>
      <c r="CE25" s="181"/>
      <c r="CF25" s="28">
        <v>0</v>
      </c>
      <c r="CG25" s="24">
        <v>0</v>
      </c>
      <c r="CH25" s="24">
        <v>0</v>
      </c>
      <c r="CI25" s="24">
        <v>0</v>
      </c>
      <c r="CJ25" s="82">
        <v>0</v>
      </c>
      <c r="CK25" s="83">
        <f>SUM(E25*E29,O39*O25,Z25*Z29,AC29*AC25,AD25*AD29)/CK29</f>
        <v>0</v>
      </c>
      <c r="CL25" s="83">
        <f t="shared" si="8"/>
        <v>0</v>
      </c>
      <c r="CM25" s="83">
        <f t="shared" si="9"/>
        <v>0</v>
      </c>
      <c r="CN25" s="83">
        <f>SUM(AR25*AR29,AV29*AV25,BD25*BD29,BN29*BN25,BT25*BT29,BY29*BY25,CF25*CF29)/CN29</f>
        <v>0</v>
      </c>
      <c r="CO25" s="84">
        <f>SUM(CJ25)*CJ29</f>
        <v>0</v>
      </c>
      <c r="CP25" s="85">
        <f t="shared" si="18"/>
        <v>0</v>
      </c>
      <c r="CQ25" s="22"/>
      <c r="CR25" s="22"/>
      <c r="CS25" s="22"/>
    </row>
    <row r="26" spans="1:97" s="33" customFormat="1" ht="21" customHeight="1">
      <c r="A26" s="15">
        <v>7</v>
      </c>
      <c r="B26" s="181" t="s">
        <v>25</v>
      </c>
      <c r="C26" s="181"/>
      <c r="D26" s="181"/>
      <c r="E26" s="26">
        <v>3.44</v>
      </c>
      <c r="F26" s="7">
        <v>3.44</v>
      </c>
      <c r="G26" s="7">
        <v>3.44</v>
      </c>
      <c r="H26" s="7">
        <v>3.44</v>
      </c>
      <c r="I26" s="7">
        <v>3.44</v>
      </c>
      <c r="J26" s="7">
        <v>3.44</v>
      </c>
      <c r="K26" s="7">
        <v>3.44</v>
      </c>
      <c r="L26" s="7">
        <v>3.44</v>
      </c>
      <c r="M26" s="7">
        <v>3.44</v>
      </c>
      <c r="N26" s="7">
        <v>3.44</v>
      </c>
      <c r="O26" s="7">
        <v>3.44</v>
      </c>
      <c r="P26" s="7">
        <v>3.44</v>
      </c>
      <c r="Q26" s="7">
        <v>3.44</v>
      </c>
      <c r="R26" s="7">
        <v>3.44</v>
      </c>
      <c r="S26" s="7">
        <v>3.44</v>
      </c>
      <c r="T26" s="7">
        <v>3.44</v>
      </c>
      <c r="U26" s="7">
        <v>3.44</v>
      </c>
      <c r="V26" s="15">
        <v>7</v>
      </c>
      <c r="W26" s="181" t="s">
        <v>25</v>
      </c>
      <c r="X26" s="181"/>
      <c r="Y26" s="181"/>
      <c r="Z26" s="7">
        <v>3.44</v>
      </c>
      <c r="AA26" s="7">
        <v>3.44</v>
      </c>
      <c r="AB26" s="7">
        <v>3.44</v>
      </c>
      <c r="AC26" s="7">
        <v>3.44</v>
      </c>
      <c r="AD26" s="7">
        <v>3.44</v>
      </c>
      <c r="AE26" s="7">
        <v>3.44</v>
      </c>
      <c r="AF26" s="7">
        <v>3.44</v>
      </c>
      <c r="AG26" s="7">
        <v>3.44</v>
      </c>
      <c r="AH26" s="7">
        <v>4.39</v>
      </c>
      <c r="AI26" s="7">
        <v>4.39</v>
      </c>
      <c r="AJ26" s="7">
        <v>4.39</v>
      </c>
      <c r="AK26" s="7">
        <v>4.03</v>
      </c>
      <c r="AL26" s="7">
        <v>4.03</v>
      </c>
      <c r="AM26" s="7">
        <v>4.03</v>
      </c>
      <c r="AN26" s="15">
        <v>7</v>
      </c>
      <c r="AO26" s="181" t="s">
        <v>25</v>
      </c>
      <c r="AP26" s="181"/>
      <c r="AQ26" s="181"/>
      <c r="AR26" s="32">
        <v>6.27</v>
      </c>
      <c r="AS26" s="32">
        <v>6.27</v>
      </c>
      <c r="AT26" s="32">
        <v>6.27</v>
      </c>
      <c r="AU26" s="32">
        <v>6.27</v>
      </c>
      <c r="AV26" s="76">
        <v>4.03</v>
      </c>
      <c r="AW26" s="32">
        <v>4.03</v>
      </c>
      <c r="AX26" s="32">
        <v>4.03</v>
      </c>
      <c r="AY26" s="32">
        <v>4.03</v>
      </c>
      <c r="AZ26" s="32">
        <v>4.03</v>
      </c>
      <c r="BA26" s="32">
        <v>4.03</v>
      </c>
      <c r="BB26" s="32">
        <v>4.03</v>
      </c>
      <c r="BC26" s="32">
        <v>4.03</v>
      </c>
      <c r="BD26" s="76">
        <v>4.03</v>
      </c>
      <c r="BE26" s="32">
        <v>4.03</v>
      </c>
      <c r="BF26" s="32">
        <v>4.03</v>
      </c>
      <c r="BG26" s="32"/>
      <c r="BH26" s="32">
        <v>4.03</v>
      </c>
      <c r="BI26" s="32">
        <v>4.03</v>
      </c>
      <c r="BJ26" s="15">
        <v>7</v>
      </c>
      <c r="BK26" s="181" t="s">
        <v>25</v>
      </c>
      <c r="BL26" s="181"/>
      <c r="BM26" s="181"/>
      <c r="BN26" s="76">
        <v>4.03</v>
      </c>
      <c r="BO26" s="32">
        <v>4.03</v>
      </c>
      <c r="BP26" s="32">
        <v>4.03</v>
      </c>
      <c r="BQ26" s="32">
        <v>4.03</v>
      </c>
      <c r="BR26" s="32">
        <v>4.03</v>
      </c>
      <c r="BS26" s="32">
        <v>4.03</v>
      </c>
      <c r="BT26" s="32">
        <v>4.03</v>
      </c>
      <c r="BU26" s="32">
        <v>4.03</v>
      </c>
      <c r="BV26" s="32">
        <v>4.03</v>
      </c>
      <c r="BW26" s="32">
        <v>4.03</v>
      </c>
      <c r="BX26" s="32">
        <v>4.03</v>
      </c>
      <c r="BY26" s="32">
        <v>4.03</v>
      </c>
      <c r="BZ26" s="32">
        <v>4.03</v>
      </c>
      <c r="CA26" s="32">
        <v>4.03</v>
      </c>
      <c r="CB26" s="15">
        <v>7</v>
      </c>
      <c r="CC26" s="181" t="s">
        <v>25</v>
      </c>
      <c r="CD26" s="181"/>
      <c r="CE26" s="181"/>
      <c r="CF26" s="76">
        <v>4.03</v>
      </c>
      <c r="CG26" s="32">
        <v>4.03</v>
      </c>
      <c r="CH26" s="32">
        <v>4.03</v>
      </c>
      <c r="CI26" s="32">
        <v>4.03</v>
      </c>
      <c r="CJ26" s="82">
        <f>SUM(CF26*CF29,BN26*BN29,BT26*BT29,BY26*BY29,BD26*BD29,AV29*AV26,AK26*AK29,AR26*AR29,AH29*AH26,AD26*AD29,AC29*AC26,Z26*Z29,O29*O26,E26*E29)/CJ29</f>
        <v>3.9164894415481672</v>
      </c>
      <c r="CK26" s="83">
        <f>SUM(E26*E29,O29*O26,Z26*Z29,AC29*AC26,AD26*AD29)/CK29</f>
        <v>3.44</v>
      </c>
      <c r="CL26" s="83">
        <f t="shared" si="8"/>
        <v>4.39</v>
      </c>
      <c r="CM26" s="83">
        <f t="shared" si="9"/>
        <v>4.03</v>
      </c>
      <c r="CN26" s="89">
        <f>SUM(AR26*AR29,AV29*AV26,BD26*BD29,BN29*BN26,BT26*BT29,BY29*BY26,CF26*CF29)/CN29</f>
        <v>4.199489458978919</v>
      </c>
      <c r="CO26" s="84">
        <f>SUM(CJ26)*CJ29</f>
        <v>160249.0794</v>
      </c>
      <c r="CP26" s="85">
        <f t="shared" si="18"/>
        <v>1922988.9527999999</v>
      </c>
      <c r="CQ26" s="25">
        <f>SUM(CN26*CN29,CM26*CM29,CL26*CL29,CK26*CK29)/CJ29</f>
        <v>3.9164894415481672</v>
      </c>
      <c r="CR26" s="25"/>
      <c r="CS26" s="25"/>
    </row>
    <row r="27" spans="1:99" ht="46.5" customHeight="1">
      <c r="A27" s="15">
        <v>8</v>
      </c>
      <c r="B27" s="181" t="s">
        <v>9</v>
      </c>
      <c r="C27" s="181"/>
      <c r="D27" s="181"/>
      <c r="E27" s="26">
        <v>0</v>
      </c>
      <c r="F27" s="7">
        <f>SUM(M27)</f>
        <v>0</v>
      </c>
      <c r="G27" s="7">
        <f aca="true" t="shared" si="20" ref="G27:N27">SUM(N27)</f>
        <v>0</v>
      </c>
      <c r="H27" s="7">
        <f t="shared" si="20"/>
        <v>0</v>
      </c>
      <c r="I27" s="7">
        <f t="shared" si="20"/>
        <v>0</v>
      </c>
      <c r="J27" s="7">
        <f t="shared" si="20"/>
        <v>0</v>
      </c>
      <c r="K27" s="7">
        <f t="shared" si="20"/>
        <v>0</v>
      </c>
      <c r="L27" s="7">
        <f t="shared" si="20"/>
        <v>0</v>
      </c>
      <c r="M27" s="7">
        <f t="shared" si="20"/>
        <v>0</v>
      </c>
      <c r="N27" s="7">
        <f t="shared" si="20"/>
        <v>0</v>
      </c>
      <c r="O27" s="7">
        <f aca="true" t="shared" si="21" ref="O27:U27">SUM(Z27)</f>
        <v>0</v>
      </c>
      <c r="P27" s="7">
        <f t="shared" si="21"/>
        <v>0</v>
      </c>
      <c r="Q27" s="7">
        <f t="shared" si="21"/>
        <v>0</v>
      </c>
      <c r="R27" s="7">
        <f t="shared" si="21"/>
        <v>0</v>
      </c>
      <c r="S27" s="7">
        <f t="shared" si="21"/>
        <v>0</v>
      </c>
      <c r="T27" s="7">
        <f t="shared" si="21"/>
        <v>0</v>
      </c>
      <c r="U27" s="7">
        <f t="shared" si="21"/>
        <v>0</v>
      </c>
      <c r="V27" s="15">
        <v>8</v>
      </c>
      <c r="W27" s="181" t="s">
        <v>9</v>
      </c>
      <c r="X27" s="181"/>
      <c r="Y27" s="181"/>
      <c r="Z27" s="7">
        <f>SUM(AG27)</f>
        <v>0</v>
      </c>
      <c r="AA27" s="7">
        <f>SUM(AH27)</f>
        <v>0</v>
      </c>
      <c r="AB27" s="7">
        <f>SUM(AI27)</f>
        <v>0</v>
      </c>
      <c r="AC27" s="7">
        <f>SUM(AT27)</f>
        <v>0</v>
      </c>
      <c r="AD27" s="7">
        <f>SUM(AR27)</f>
        <v>0</v>
      </c>
      <c r="AE27" s="7">
        <f>SUM(AS27)</f>
        <v>0</v>
      </c>
      <c r="AF27" s="7">
        <f>SUM(AT27)</f>
        <v>0</v>
      </c>
      <c r="AG27" s="7">
        <f>SUM(AU27)</f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15">
        <v>8</v>
      </c>
      <c r="AO27" s="181" t="s">
        <v>9</v>
      </c>
      <c r="AP27" s="181"/>
      <c r="AQ27" s="181"/>
      <c r="AR27" s="24">
        <v>0</v>
      </c>
      <c r="AS27" s="24">
        <v>0</v>
      </c>
      <c r="AT27" s="24">
        <v>0</v>
      </c>
      <c r="AU27" s="24">
        <v>0</v>
      </c>
      <c r="AV27" s="28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8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15">
        <v>8</v>
      </c>
      <c r="BK27" s="181" t="s">
        <v>9</v>
      </c>
      <c r="BL27" s="181"/>
      <c r="BM27" s="181"/>
      <c r="BN27" s="28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8">
        <v>0</v>
      </c>
      <c r="BU27" s="24">
        <v>0</v>
      </c>
      <c r="BV27" s="24">
        <v>0</v>
      </c>
      <c r="BW27" s="24">
        <v>0</v>
      </c>
      <c r="BX27" s="24">
        <v>0</v>
      </c>
      <c r="BY27" s="28">
        <v>0</v>
      </c>
      <c r="BZ27" s="24">
        <v>0</v>
      </c>
      <c r="CA27" s="24">
        <v>0</v>
      </c>
      <c r="CB27" s="15">
        <v>8</v>
      </c>
      <c r="CC27" s="181" t="s">
        <v>9</v>
      </c>
      <c r="CD27" s="181"/>
      <c r="CE27" s="181"/>
      <c r="CF27" s="28">
        <v>0</v>
      </c>
      <c r="CG27" s="24">
        <v>0</v>
      </c>
      <c r="CH27" s="24">
        <v>0</v>
      </c>
      <c r="CI27" s="24">
        <v>0</v>
      </c>
      <c r="CJ27" s="82">
        <v>0</v>
      </c>
      <c r="CK27" s="83">
        <f>SUM(E27*E29,O29*O27,Z27*Z29,AC29*AC27,AD27*AD29)/CK29</f>
        <v>0</v>
      </c>
      <c r="CL27" s="83">
        <f t="shared" si="8"/>
        <v>0</v>
      </c>
      <c r="CM27" s="83">
        <f t="shared" si="9"/>
        <v>0</v>
      </c>
      <c r="CN27" s="83">
        <f>SUM(AR27*AR29,AV29*AV27,BD27*BD29,BN29*BN27,BT27*BT29,BY29*BY27,CF27*CF29)/CN29</f>
        <v>0</v>
      </c>
      <c r="CO27" s="84">
        <f>SUM(CJ27)*CJ35</f>
        <v>0</v>
      </c>
      <c r="CP27" s="85">
        <f t="shared" si="18"/>
        <v>0</v>
      </c>
      <c r="CQ27" s="22"/>
      <c r="CR27" s="22"/>
      <c r="CS27" s="22"/>
      <c r="CU27" s="34"/>
    </row>
    <row r="28" spans="1:101" ht="12.75" customHeight="1">
      <c r="A28" s="20"/>
      <c r="B28" s="203" t="s">
        <v>62</v>
      </c>
      <c r="C28" s="203"/>
      <c r="D28" s="203"/>
      <c r="E28" s="1">
        <f aca="true" t="shared" si="22" ref="E28:P28">SUM(E27,E26,E25,E24,E18,E17,E16,E9)</f>
        <v>13.456564890934219</v>
      </c>
      <c r="F28" s="1">
        <f t="shared" si="22"/>
        <v>13.46</v>
      </c>
      <c r="G28" s="1">
        <f t="shared" si="22"/>
        <v>12.96</v>
      </c>
      <c r="H28" s="1">
        <f t="shared" si="22"/>
        <v>13.46</v>
      </c>
      <c r="I28" s="1">
        <f t="shared" si="22"/>
        <v>13.46</v>
      </c>
      <c r="J28" s="1">
        <f t="shared" si="22"/>
        <v>13.46</v>
      </c>
      <c r="K28" s="1">
        <f t="shared" si="22"/>
        <v>13.46</v>
      </c>
      <c r="L28" s="1">
        <f t="shared" si="22"/>
        <v>13.46</v>
      </c>
      <c r="M28" s="1">
        <f>SUM(M27,M26,M25,M24,M18,M17,M16,M9)</f>
        <v>13.46</v>
      </c>
      <c r="N28" s="1">
        <f>SUM(N27,N26,N25,N24,N18,N17,N16,N9)</f>
        <v>13.46</v>
      </c>
      <c r="O28" s="1">
        <f t="shared" si="22"/>
        <v>13.46</v>
      </c>
      <c r="P28" s="1">
        <f t="shared" si="22"/>
        <v>13.46</v>
      </c>
      <c r="Q28" s="1">
        <f aca="true" t="shared" si="23" ref="Q28:Z28">SUM(Q27,Q26,Q25,Q24,Q18,Q17,Q16,Q9)</f>
        <v>13.46</v>
      </c>
      <c r="R28" s="1">
        <f t="shared" si="23"/>
        <v>13.46</v>
      </c>
      <c r="S28" s="1">
        <f t="shared" si="23"/>
        <v>13.46</v>
      </c>
      <c r="T28" s="1">
        <f t="shared" si="23"/>
        <v>13.46</v>
      </c>
      <c r="U28" s="1">
        <f t="shared" si="23"/>
        <v>13.46</v>
      </c>
      <c r="V28" s="36" t="s">
        <v>10</v>
      </c>
      <c r="W28" s="204" t="s">
        <v>62</v>
      </c>
      <c r="X28" s="205"/>
      <c r="Y28" s="205"/>
      <c r="Z28" s="1">
        <f t="shared" si="23"/>
        <v>13.46</v>
      </c>
      <c r="AA28" s="1">
        <f aca="true" t="shared" si="24" ref="AA28:AM28">SUM(AA27,AA26,AA25,AA24,AA18,AA17,AA16,AA9)</f>
        <v>13.46</v>
      </c>
      <c r="AB28" s="1">
        <f t="shared" si="24"/>
        <v>13.46</v>
      </c>
      <c r="AC28" s="1">
        <f t="shared" si="24"/>
        <v>20.17</v>
      </c>
      <c r="AD28" s="1">
        <f t="shared" si="24"/>
        <v>13.629999999999999</v>
      </c>
      <c r="AE28" s="1">
        <f t="shared" si="24"/>
        <v>13.629999999999999</v>
      </c>
      <c r="AF28" s="1">
        <f t="shared" si="24"/>
        <v>13.629999999999999</v>
      </c>
      <c r="AG28" s="1">
        <f t="shared" si="24"/>
        <v>13.629999999999999</v>
      </c>
      <c r="AH28" s="1">
        <f t="shared" si="24"/>
        <v>18.46</v>
      </c>
      <c r="AI28" s="1">
        <f t="shared" si="24"/>
        <v>18.46</v>
      </c>
      <c r="AJ28" s="1">
        <f t="shared" si="24"/>
        <v>18.46</v>
      </c>
      <c r="AK28" s="1">
        <f t="shared" si="24"/>
        <v>12.03</v>
      </c>
      <c r="AL28" s="1">
        <f t="shared" si="24"/>
        <v>12.03</v>
      </c>
      <c r="AM28" s="1">
        <f t="shared" si="24"/>
        <v>12.03</v>
      </c>
      <c r="AN28" s="36" t="s">
        <v>10</v>
      </c>
      <c r="AO28" s="204" t="s">
        <v>62</v>
      </c>
      <c r="AP28" s="205"/>
      <c r="AQ28" s="205"/>
      <c r="AR28" s="1">
        <f>SUM(AR27,AR26,AR25,AR24,AR18,AR17,AR16,AR9)</f>
        <v>6.27</v>
      </c>
      <c r="AS28" s="7">
        <f>SUM(AS27,AS26,AS25,AS24,AS18,AS17,AS16,AS9)</f>
        <v>6.27</v>
      </c>
      <c r="AT28" s="7">
        <f aca="true" t="shared" si="25" ref="AT28:BI28">SUM(AT27,AT26,AT25,AT24,AT18,AT17,AT16,AT9)</f>
        <v>6.27</v>
      </c>
      <c r="AU28" s="7">
        <f t="shared" si="25"/>
        <v>6.27</v>
      </c>
      <c r="AV28" s="7">
        <f t="shared" si="25"/>
        <v>14.299582889453411</v>
      </c>
      <c r="AW28" s="7">
        <f t="shared" si="25"/>
        <v>15.280000000000001</v>
      </c>
      <c r="AX28" s="7">
        <f t="shared" si="25"/>
        <v>15.27</v>
      </c>
      <c r="AY28" s="7">
        <f t="shared" si="25"/>
        <v>13.27</v>
      </c>
      <c r="AZ28" s="7">
        <f t="shared" si="25"/>
        <v>13.27</v>
      </c>
      <c r="BA28" s="7">
        <f t="shared" si="25"/>
        <v>15.27</v>
      </c>
      <c r="BB28" s="7">
        <f t="shared" si="25"/>
        <v>15.27</v>
      </c>
      <c r="BC28" s="7">
        <f t="shared" si="25"/>
        <v>13.27</v>
      </c>
      <c r="BD28" s="7">
        <f t="shared" si="25"/>
        <v>14.728350071736013</v>
      </c>
      <c r="BE28" s="7">
        <f t="shared" si="25"/>
        <v>15.280000000000001</v>
      </c>
      <c r="BF28" s="7">
        <f>SUM(BF27,BF26,BF25,BF24,BF18,BF17,BF16,BF9)</f>
        <v>13.280000000000001</v>
      </c>
      <c r="BG28" s="7">
        <f t="shared" si="25"/>
        <v>0</v>
      </c>
      <c r="BH28" s="7">
        <f>SUM(BH27,BH26,BH25,BH24,BH18,BH17,BH16,BH9)</f>
        <v>15.280000000000001</v>
      </c>
      <c r="BI28" s="7">
        <f t="shared" si="25"/>
        <v>12.49</v>
      </c>
      <c r="BK28" s="204" t="s">
        <v>62</v>
      </c>
      <c r="BL28" s="205"/>
      <c r="BM28" s="205"/>
      <c r="BN28" s="7">
        <f aca="true" t="shared" si="26" ref="BN28:CP28">SUM(BN27,BN26,BN25,BN24,BN18,BN17,BN16,BN9)</f>
        <v>14.414557307895116</v>
      </c>
      <c r="BO28" s="7">
        <f t="shared" si="26"/>
        <v>13.280000000000001</v>
      </c>
      <c r="BP28" s="7">
        <f t="shared" si="26"/>
        <v>15.280000000000001</v>
      </c>
      <c r="BQ28" s="7">
        <f t="shared" si="26"/>
        <v>15.280000000000001</v>
      </c>
      <c r="BR28" s="7">
        <f t="shared" si="26"/>
        <v>13.280000000000001</v>
      </c>
      <c r="BS28" s="7">
        <f t="shared" si="26"/>
        <v>15.280000000000001</v>
      </c>
      <c r="BT28" s="7">
        <f t="shared" si="26"/>
        <v>14.879999999999999</v>
      </c>
      <c r="BU28" s="7">
        <f t="shared" si="26"/>
        <v>14.879999999999999</v>
      </c>
      <c r="BV28" s="7">
        <f t="shared" si="26"/>
        <v>14.879999999999999</v>
      </c>
      <c r="BW28" s="7">
        <f t="shared" si="26"/>
        <v>14.879999999999999</v>
      </c>
      <c r="BX28" s="7">
        <f t="shared" si="26"/>
        <v>14.879999999999999</v>
      </c>
      <c r="BY28" s="7">
        <f>SUM(BY27,BY26,BY25,BY24,BY18,BY17,BY16,BY9)</f>
        <v>14.879999999999999</v>
      </c>
      <c r="BZ28" s="7">
        <f>SUM(BZ27,BZ26,BZ25,BZ24,BZ18,BZ17,BZ16,BZ9)</f>
        <v>14.879999999999999</v>
      </c>
      <c r="CA28" s="7">
        <f>SUM(CA27,CA26,CA25,CA24,CA18,CA17,CA16,CA9)</f>
        <v>14.879999999999999</v>
      </c>
      <c r="CB28" s="20"/>
      <c r="CC28" s="204" t="s">
        <v>62</v>
      </c>
      <c r="CD28" s="205"/>
      <c r="CE28" s="205"/>
      <c r="CF28" s="7">
        <f>SUM(CF27,CF26,CF25,CF24,CF18,CF17,CF16,CF9)</f>
        <v>12.04</v>
      </c>
      <c r="CG28" s="7">
        <f>SUM(CG27,CG26,CG25,CG24,CG18,CG17,CG16,CG9)</f>
        <v>12.04</v>
      </c>
      <c r="CH28" s="7">
        <f>SUM(CH27,CH26,CH25,CH24,CH18,CH17,CH16,CH9)</f>
        <v>12.04</v>
      </c>
      <c r="CI28" s="7">
        <f>SUM(CI27,CI26,CI25,CI24,CI18,CI17,CI16,CI9)</f>
        <v>12.04</v>
      </c>
      <c r="CJ28" s="80">
        <f t="shared" si="26"/>
        <v>14.05372507821415</v>
      </c>
      <c r="CK28" s="80">
        <f t="shared" si="26"/>
        <v>14.386537979006786</v>
      </c>
      <c r="CL28" s="79">
        <f t="shared" si="26"/>
        <v>18.46</v>
      </c>
      <c r="CM28" s="79">
        <f t="shared" si="26"/>
        <v>12.03</v>
      </c>
      <c r="CN28" s="80">
        <f t="shared" si="26"/>
        <v>13.610965338002108</v>
      </c>
      <c r="CO28" s="92">
        <f t="shared" si="26"/>
        <v>575029.3827</v>
      </c>
      <c r="CP28" s="92">
        <f t="shared" si="26"/>
        <v>6900352.5923999995</v>
      </c>
      <c r="CQ28" s="6">
        <f>SUM(CN28*CN29,CM28*CM29,CL28*CL29,CK28*CK29)/CJ29</f>
        <v>14.053725078214152</v>
      </c>
      <c r="CR28" s="6">
        <f>SUM(CQ26,CQ18,CQ17,CQ16,CQ9)</f>
        <v>14.053725078214152</v>
      </c>
      <c r="CS28" s="6"/>
      <c r="CU28" s="37"/>
      <c r="CW28" s="37"/>
    </row>
    <row r="29" spans="1:97" s="38" customFormat="1" ht="12.75" customHeight="1">
      <c r="A29" s="52"/>
      <c r="B29" s="201" t="s">
        <v>63</v>
      </c>
      <c r="C29" s="201"/>
      <c r="D29" s="201"/>
      <c r="E29" s="53">
        <f>SUM(F29:N29)</f>
        <v>7018.699999999999</v>
      </c>
      <c r="F29" s="70">
        <v>459.2</v>
      </c>
      <c r="G29" s="70">
        <v>241.1</v>
      </c>
      <c r="H29" s="70">
        <v>501.4</v>
      </c>
      <c r="I29" s="70">
        <v>747.2</v>
      </c>
      <c r="J29" s="39">
        <v>1306</v>
      </c>
      <c r="K29" s="40">
        <v>1312.2</v>
      </c>
      <c r="L29" s="70">
        <v>1306.7</v>
      </c>
      <c r="M29" s="70">
        <v>392.4</v>
      </c>
      <c r="N29" s="70">
        <v>752.5</v>
      </c>
      <c r="O29" s="39">
        <f>SUM(P29:U29)</f>
        <v>3725.4999999999995</v>
      </c>
      <c r="P29" s="70">
        <v>551.4</v>
      </c>
      <c r="Q29" s="70">
        <v>567.3</v>
      </c>
      <c r="R29" s="70">
        <v>567.2</v>
      </c>
      <c r="S29" s="70">
        <v>572.5</v>
      </c>
      <c r="T29" s="70">
        <v>594.6</v>
      </c>
      <c r="U29" s="70">
        <v>872.5</v>
      </c>
      <c r="V29" s="41"/>
      <c r="W29" s="201" t="s">
        <v>63</v>
      </c>
      <c r="X29" s="201"/>
      <c r="Y29" s="201"/>
      <c r="Z29" s="42">
        <f>SUM(AA29:AB29)</f>
        <v>970.5</v>
      </c>
      <c r="AA29" s="70">
        <v>224.3</v>
      </c>
      <c r="AB29" s="71">
        <v>746.2</v>
      </c>
      <c r="AC29" s="72">
        <v>2077.61</v>
      </c>
      <c r="AD29" s="40">
        <f>SUM(AE29:AG29)</f>
        <v>1535.5</v>
      </c>
      <c r="AE29" s="40">
        <v>508.9</v>
      </c>
      <c r="AF29" s="40">
        <v>506.4</v>
      </c>
      <c r="AG29" s="40">
        <v>520.2</v>
      </c>
      <c r="AH29" s="40">
        <f>SUM(AI29:AJ29)</f>
        <v>1839.4</v>
      </c>
      <c r="AI29" s="40">
        <v>860.1</v>
      </c>
      <c r="AJ29" s="40">
        <v>979.3</v>
      </c>
      <c r="AK29" s="40">
        <f>SUM(AL29:AM29)</f>
        <v>1702.1</v>
      </c>
      <c r="AL29" s="40">
        <v>860.5</v>
      </c>
      <c r="AM29" s="40">
        <v>841.6</v>
      </c>
      <c r="AN29" s="41"/>
      <c r="AO29" s="176" t="s">
        <v>63</v>
      </c>
      <c r="AP29" s="177"/>
      <c r="AQ29" s="177"/>
      <c r="AR29" s="40">
        <f>SUM(AS29:AU29)</f>
        <v>1668.1999999999998</v>
      </c>
      <c r="AS29" s="40">
        <v>931.9</v>
      </c>
      <c r="AT29" s="40">
        <v>629.8</v>
      </c>
      <c r="AU29" s="40">
        <v>106.5</v>
      </c>
      <c r="AV29" s="40">
        <f>SUM(AW29:BC29)</f>
        <v>6101.5</v>
      </c>
      <c r="AW29" s="40">
        <v>572.2</v>
      </c>
      <c r="AX29" s="40">
        <v>569.4</v>
      </c>
      <c r="AY29" s="40">
        <v>1175.3</v>
      </c>
      <c r="AZ29" s="40">
        <v>848.4</v>
      </c>
      <c r="BA29" s="40">
        <v>846.6</v>
      </c>
      <c r="BB29" s="40">
        <v>1152.8</v>
      </c>
      <c r="BC29" s="40">
        <v>936.8</v>
      </c>
      <c r="BD29" s="40">
        <f>SUM(BE29:BI29)</f>
        <v>1394</v>
      </c>
      <c r="BE29" s="40">
        <v>313.6</v>
      </c>
      <c r="BF29" s="40">
        <v>384.5</v>
      </c>
      <c r="BG29" s="40"/>
      <c r="BH29" s="40">
        <v>387.8</v>
      </c>
      <c r="BI29" s="40">
        <v>308.1</v>
      </c>
      <c r="BK29" s="176" t="s">
        <v>63</v>
      </c>
      <c r="BL29" s="177"/>
      <c r="BM29" s="177"/>
      <c r="BN29" s="97">
        <f>SUM(BO29:BS29)</f>
        <v>6258.3</v>
      </c>
      <c r="BO29" s="40">
        <v>843.8</v>
      </c>
      <c r="BP29" s="40">
        <v>824.6</v>
      </c>
      <c r="BQ29" s="40">
        <v>856.1</v>
      </c>
      <c r="BR29" s="40">
        <v>1864.3</v>
      </c>
      <c r="BS29" s="40">
        <v>1869.5</v>
      </c>
      <c r="BT29" s="40">
        <f>SUM(BU29:BX29)</f>
        <v>3443.6000000000004</v>
      </c>
      <c r="BU29" s="40">
        <v>846.5</v>
      </c>
      <c r="BV29" s="40">
        <v>851.2</v>
      </c>
      <c r="BW29" s="40">
        <v>873.1</v>
      </c>
      <c r="BX29" s="40">
        <v>872.8</v>
      </c>
      <c r="BY29" s="40">
        <f>SUM(BZ29:CA29)</f>
        <v>734.5</v>
      </c>
      <c r="BZ29" s="40">
        <v>360.8</v>
      </c>
      <c r="CA29" s="40">
        <v>373.7</v>
      </c>
      <c r="CB29" s="52"/>
      <c r="CC29" s="176" t="s">
        <v>63</v>
      </c>
      <c r="CD29" s="177"/>
      <c r="CE29" s="177"/>
      <c r="CF29" s="40">
        <f>SUM(CG29:CI29)</f>
        <v>2447.1</v>
      </c>
      <c r="CG29" s="40">
        <v>754.5</v>
      </c>
      <c r="CH29" s="40">
        <v>938.5</v>
      </c>
      <c r="CI29" s="40">
        <v>754.1</v>
      </c>
      <c r="CJ29" s="90">
        <f>SUM(CF29,AR29,AH29,AD29,AC29,Z29,O29,E29,AK29,AV29,BD29,BN29,BT29,BY29)</f>
        <v>40916.509999999995</v>
      </c>
      <c r="CK29" s="90">
        <f>SUM(E29,O29,Z29,AD29,AC29)</f>
        <v>15327.81</v>
      </c>
      <c r="CL29" s="90">
        <f>SUM(AH29)</f>
        <v>1839.4</v>
      </c>
      <c r="CM29" s="90">
        <f>SUM(AK29)</f>
        <v>1702.1</v>
      </c>
      <c r="CN29" s="90">
        <f>SUM(AR29,AV29,BD29,BN29,BT29,BY29,CF29)</f>
        <v>22047.199999999997</v>
      </c>
      <c r="CO29" s="90">
        <f>SUM(CQ32)</f>
        <v>40916.51</v>
      </c>
      <c r="CP29" s="91">
        <f>SUM(CQ32)</f>
        <v>40916.51</v>
      </c>
      <c r="CQ29" s="73">
        <f>SUM(CK29:CN29)</f>
        <v>40916.509999999995</v>
      </c>
      <c r="CR29" s="43">
        <f>SUM(CJ29)-CQ29</f>
        <v>0</v>
      </c>
      <c r="CS29" s="43"/>
    </row>
    <row r="30" spans="1:102" ht="12.75" customHeight="1">
      <c r="A30" s="36"/>
      <c r="B30" s="170" t="s">
        <v>61</v>
      </c>
      <c r="C30" s="170"/>
      <c r="D30" s="170"/>
      <c r="E30" s="167" t="s">
        <v>103</v>
      </c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9"/>
      <c r="V30" s="44"/>
      <c r="W30" s="170" t="s">
        <v>61</v>
      </c>
      <c r="X30" s="170"/>
      <c r="Y30" s="170"/>
      <c r="Z30" s="202" t="s">
        <v>103</v>
      </c>
      <c r="AA30" s="202"/>
      <c r="AB30" s="202"/>
      <c r="AC30" s="202"/>
      <c r="AD30" s="202"/>
      <c r="AE30" s="202"/>
      <c r="AF30" s="202"/>
      <c r="AG30" s="202"/>
      <c r="AH30" s="167" t="s">
        <v>103</v>
      </c>
      <c r="AI30" s="168"/>
      <c r="AJ30" s="169"/>
      <c r="AK30" s="167" t="s">
        <v>104</v>
      </c>
      <c r="AL30" s="168"/>
      <c r="AM30" s="169"/>
      <c r="AN30" s="44"/>
      <c r="AO30" s="170" t="s">
        <v>61</v>
      </c>
      <c r="AP30" s="170"/>
      <c r="AQ30" s="170"/>
      <c r="AR30" s="198" t="s">
        <v>103</v>
      </c>
      <c r="AS30" s="199"/>
      <c r="AT30" s="199"/>
      <c r="AU30" s="200"/>
      <c r="AV30" s="198" t="s">
        <v>103</v>
      </c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200"/>
      <c r="BJ30" s="36"/>
      <c r="BK30" s="196" t="s">
        <v>61</v>
      </c>
      <c r="BL30" s="197"/>
      <c r="BM30" s="197"/>
      <c r="BN30" s="198" t="s">
        <v>98</v>
      </c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200"/>
      <c r="CB30" s="36"/>
      <c r="CC30" s="196" t="s">
        <v>61</v>
      </c>
      <c r="CD30" s="197"/>
      <c r="CE30" s="197"/>
      <c r="CF30" s="195" t="s">
        <v>103</v>
      </c>
      <c r="CG30" s="195"/>
      <c r="CH30" s="195"/>
      <c r="CI30" s="195"/>
      <c r="CJ30" s="82"/>
      <c r="CK30" s="88"/>
      <c r="CL30" s="88"/>
      <c r="CM30" s="88"/>
      <c r="CN30" s="88"/>
      <c r="CO30" s="88"/>
      <c r="CP30" s="88"/>
      <c r="CQ30" s="22"/>
      <c r="CR30" s="22"/>
      <c r="CS30" s="22"/>
      <c r="CU30" s="45"/>
      <c r="CV30" s="37"/>
      <c r="CX30" s="37"/>
    </row>
    <row r="31" ht="9" customHeight="1"/>
    <row r="32" spans="1:96" ht="12.75">
      <c r="A32" s="46"/>
      <c r="B32" s="158" t="s">
        <v>26</v>
      </c>
      <c r="C32" s="158"/>
      <c r="D32" s="35"/>
      <c r="E32" s="65"/>
      <c r="F32" s="194" t="s">
        <v>23</v>
      </c>
      <c r="G32" s="194"/>
      <c r="H32" s="194"/>
      <c r="J32" s="46"/>
      <c r="K32" s="158" t="s">
        <v>11</v>
      </c>
      <c r="L32" s="158"/>
      <c r="R32" s="47" t="s">
        <v>28</v>
      </c>
      <c r="BJ32" s="46"/>
      <c r="BK32" s="158" t="s">
        <v>26</v>
      </c>
      <c r="BL32" s="158"/>
      <c r="BM32" s="35"/>
      <c r="BN32" s="98"/>
      <c r="CB32" s="46"/>
      <c r="CC32" s="158" t="s">
        <v>26</v>
      </c>
      <c r="CD32" s="158"/>
      <c r="CE32" s="35"/>
      <c r="CN32" s="10" t="s">
        <v>99</v>
      </c>
      <c r="CQ32" s="10">
        <v>40916.51</v>
      </c>
      <c r="CR32" s="69">
        <f>SUM(CQ32)-CJ29</f>
        <v>0</v>
      </c>
    </row>
    <row r="33" spans="1:83" ht="6.75" customHeight="1">
      <c r="A33" s="46"/>
      <c r="B33" s="35"/>
      <c r="C33" s="35"/>
      <c r="D33" s="35"/>
      <c r="E33" s="65"/>
      <c r="F33" s="35"/>
      <c r="G33" s="35"/>
      <c r="H33" s="35"/>
      <c r="I33" s="46"/>
      <c r="J33" s="46"/>
      <c r="BJ33" s="46"/>
      <c r="BK33" s="35"/>
      <c r="BL33" s="35"/>
      <c r="BM33" s="35"/>
      <c r="BN33" s="98"/>
      <c r="CB33" s="46"/>
      <c r="CC33" s="35"/>
      <c r="CD33" s="35"/>
      <c r="CE33" s="35"/>
    </row>
    <row r="34" spans="1:83" ht="12.75">
      <c r="A34" s="46"/>
      <c r="D34" s="35"/>
      <c r="E34" s="65"/>
      <c r="G34" s="47"/>
      <c r="H34" s="47"/>
      <c r="J34" s="46"/>
      <c r="BJ34" s="46"/>
      <c r="BK34" s="158" t="s">
        <v>11</v>
      </c>
      <c r="BL34" s="158"/>
      <c r="BM34" s="35"/>
      <c r="BN34" s="98"/>
      <c r="CB34" s="46"/>
      <c r="CC34" s="158" t="s">
        <v>11</v>
      </c>
      <c r="CD34" s="158"/>
      <c r="CE34" s="35"/>
    </row>
    <row r="35" spans="1:97" ht="12.75">
      <c r="A35" s="48"/>
      <c r="B35" s="48"/>
      <c r="C35" s="48"/>
      <c r="D35" s="48"/>
      <c r="E35" s="66"/>
      <c r="F35" s="48"/>
      <c r="G35" s="48"/>
      <c r="H35" s="48"/>
      <c r="I35" s="48"/>
      <c r="J35" s="48"/>
      <c r="O35" s="59"/>
      <c r="AE35" s="49">
        <f>SUM(AD29,AC29)</f>
        <v>3613.11</v>
      </c>
      <c r="BJ35" s="48"/>
      <c r="BK35" s="48"/>
      <c r="BL35" s="48"/>
      <c r="BM35" s="48"/>
      <c r="BN35" s="99"/>
      <c r="CB35" s="48"/>
      <c r="CC35" s="48"/>
      <c r="CD35" s="48"/>
      <c r="CE35" s="48"/>
      <c r="CJ35" s="67"/>
      <c r="CK35" s="50"/>
      <c r="CL35" s="50"/>
      <c r="CM35" s="50"/>
      <c r="CN35" s="50"/>
      <c r="CO35" s="50"/>
      <c r="CP35" s="50"/>
      <c r="CQ35" s="50"/>
      <c r="CR35" s="50"/>
      <c r="CS35" s="50"/>
    </row>
    <row r="36" spans="1:80" ht="12.75">
      <c r="A36" s="51"/>
      <c r="E36" s="67">
        <f>SUM(E27,E26,E25,E24,E18,E17,E16,E9)</f>
        <v>13.456564890934219</v>
      </c>
      <c r="Z36" s="61">
        <v>11.02</v>
      </c>
      <c r="AE36" s="8">
        <f>SUM(AD28*AD29,AC28*AC29)/AE35</f>
        <v>17.390629872879597</v>
      </c>
      <c r="BJ36" s="51"/>
      <c r="CB36" s="51"/>
    </row>
    <row r="37" spans="1:80" ht="12.75">
      <c r="A37" s="51"/>
      <c r="BJ37" s="51"/>
      <c r="CB37" s="51"/>
    </row>
    <row r="38" spans="1:80" ht="12.75">
      <c r="A38" s="51"/>
      <c r="BJ38" s="51"/>
      <c r="CB38" s="51"/>
    </row>
    <row r="39" spans="1:80" ht="12.75">
      <c r="A39" s="51"/>
      <c r="BJ39" s="51"/>
      <c r="CB39" s="51"/>
    </row>
    <row r="44" spans="1:80" ht="12.75">
      <c r="A44" s="51"/>
      <c r="BJ44" s="51"/>
      <c r="CB44" s="51"/>
    </row>
    <row r="45" spans="1:80" ht="12.75">
      <c r="A45" s="51"/>
      <c r="BJ45" s="51"/>
      <c r="CB45" s="51"/>
    </row>
    <row r="65536" spans="255:256" ht="12.75">
      <c r="IU65536" s="8" t="s">
        <v>100</v>
      </c>
      <c r="IV65536" s="8">
        <v>0</v>
      </c>
    </row>
  </sheetData>
  <sheetProtection/>
  <mergeCells count="208">
    <mergeCell ref="CC25:CE25"/>
    <mergeCell ref="CC26:CE26"/>
    <mergeCell ref="CC32:CD32"/>
    <mergeCell ref="CC34:CD34"/>
    <mergeCell ref="CC27:CE27"/>
    <mergeCell ref="CC28:CE28"/>
    <mergeCell ref="CC29:CE29"/>
    <mergeCell ref="CC30:CE30"/>
    <mergeCell ref="CC21:CE21"/>
    <mergeCell ref="CC22:CE22"/>
    <mergeCell ref="CC23:CE23"/>
    <mergeCell ref="CC24:CE24"/>
    <mergeCell ref="CC17:CE17"/>
    <mergeCell ref="CC18:CE18"/>
    <mergeCell ref="CC19:CE19"/>
    <mergeCell ref="CC20:CE20"/>
    <mergeCell ref="CC13:CE13"/>
    <mergeCell ref="CC14:CE14"/>
    <mergeCell ref="CC15:CE15"/>
    <mergeCell ref="CC16:CE16"/>
    <mergeCell ref="AV30:BI30"/>
    <mergeCell ref="BN30:CA30"/>
    <mergeCell ref="BK29:BM29"/>
    <mergeCell ref="BK30:BM30"/>
    <mergeCell ref="BK21:BM21"/>
    <mergeCell ref="BK22:BM22"/>
    <mergeCell ref="CN6:CN8"/>
    <mergeCell ref="CK5:CN5"/>
    <mergeCell ref="CB5:CB8"/>
    <mergeCell ref="CC5:CE8"/>
    <mergeCell ref="CC9:CE9"/>
    <mergeCell ref="CC10:CE10"/>
    <mergeCell ref="CJ5:CJ8"/>
    <mergeCell ref="CF6:CF8"/>
    <mergeCell ref="CM6:CM8"/>
    <mergeCell ref="CL6:CL8"/>
    <mergeCell ref="CC11:CE11"/>
    <mergeCell ref="CC12:CE12"/>
    <mergeCell ref="BT6:CA6"/>
    <mergeCell ref="BY7:BY8"/>
    <mergeCell ref="BZ7:CA7"/>
    <mergeCell ref="BN7:BN8"/>
    <mergeCell ref="BO7:BS7"/>
    <mergeCell ref="BN6:BS6"/>
    <mergeCell ref="BT7:BT8"/>
    <mergeCell ref="BU7:BX7"/>
    <mergeCell ref="BK32:BL32"/>
    <mergeCell ref="BK34:BL34"/>
    <mergeCell ref="BK25:BM25"/>
    <mergeCell ref="BK26:BM26"/>
    <mergeCell ref="BK27:BM27"/>
    <mergeCell ref="BK28:BM28"/>
    <mergeCell ref="BK23:BM23"/>
    <mergeCell ref="BK24:BM24"/>
    <mergeCell ref="BK17:BM17"/>
    <mergeCell ref="BK18:BM18"/>
    <mergeCell ref="BK19:BM19"/>
    <mergeCell ref="BK20:BM20"/>
    <mergeCell ref="AO28:AQ28"/>
    <mergeCell ref="AO29:AQ29"/>
    <mergeCell ref="BK9:BM9"/>
    <mergeCell ref="BK10:BM10"/>
    <mergeCell ref="BK11:BM11"/>
    <mergeCell ref="BK12:BM12"/>
    <mergeCell ref="BK13:BM13"/>
    <mergeCell ref="BK14:BM14"/>
    <mergeCell ref="BK15:BM15"/>
    <mergeCell ref="BK16:BM16"/>
    <mergeCell ref="AO24:AQ24"/>
    <mergeCell ref="AO25:AQ25"/>
    <mergeCell ref="AO26:AQ26"/>
    <mergeCell ref="AO27:AQ27"/>
    <mergeCell ref="AO20:AQ20"/>
    <mergeCell ref="AO21:AQ21"/>
    <mergeCell ref="AO22:AQ22"/>
    <mergeCell ref="AO23:AQ23"/>
    <mergeCell ref="AO16:AQ16"/>
    <mergeCell ref="AO17:AQ17"/>
    <mergeCell ref="AO18:AQ18"/>
    <mergeCell ref="AO19:AQ19"/>
    <mergeCell ref="AO12:AQ12"/>
    <mergeCell ref="AO13:AQ13"/>
    <mergeCell ref="AO14:AQ14"/>
    <mergeCell ref="AO15:AQ15"/>
    <mergeCell ref="AO10:AQ10"/>
    <mergeCell ref="AO11:AQ11"/>
    <mergeCell ref="AW7:BC7"/>
    <mergeCell ref="AR6:AR8"/>
    <mergeCell ref="AV7:AV8"/>
    <mergeCell ref="AS7:AS8"/>
    <mergeCell ref="AU7:AU8"/>
    <mergeCell ref="AN5:AN8"/>
    <mergeCell ref="AO5:AQ8"/>
    <mergeCell ref="AO9:AQ9"/>
    <mergeCell ref="AK6:AK8"/>
    <mergeCell ref="AK5:AM5"/>
    <mergeCell ref="AM7:AM8"/>
    <mergeCell ref="AL7:AL8"/>
    <mergeCell ref="AL6:AM6"/>
    <mergeCell ref="AC6:AC8"/>
    <mergeCell ref="AI7:AI8"/>
    <mergeCell ref="W29:Y29"/>
    <mergeCell ref="V5:V8"/>
    <mergeCell ref="W5:Y8"/>
    <mergeCell ref="W25:Y25"/>
    <mergeCell ref="W26:Y26"/>
    <mergeCell ref="W27:Y27"/>
    <mergeCell ref="W28:Y28"/>
    <mergeCell ref="W21:Y21"/>
    <mergeCell ref="W22:Y22"/>
    <mergeCell ref="W23:Y23"/>
    <mergeCell ref="W15:Y15"/>
    <mergeCell ref="W16:Y16"/>
    <mergeCell ref="W24:Y24"/>
    <mergeCell ref="W17:Y17"/>
    <mergeCell ref="W18:Y18"/>
    <mergeCell ref="W19:Y19"/>
    <mergeCell ref="W20:Y20"/>
    <mergeCell ref="BN5:CA5"/>
    <mergeCell ref="W13:Y13"/>
    <mergeCell ref="W14:Y14"/>
    <mergeCell ref="Z5:AG5"/>
    <mergeCell ref="Z6:Z8"/>
    <mergeCell ref="AD6:AD8"/>
    <mergeCell ref="AH5:AJ5"/>
    <mergeCell ref="AH6:AH8"/>
    <mergeCell ref="AF7:AF8"/>
    <mergeCell ref="AG7:AG8"/>
    <mergeCell ref="I7:I8"/>
    <mergeCell ref="AE7:AE8"/>
    <mergeCell ref="B5:D8"/>
    <mergeCell ref="E5:U5"/>
    <mergeCell ref="CF5:CI5"/>
    <mergeCell ref="BK5:BM8"/>
    <mergeCell ref="AR5:BI5"/>
    <mergeCell ref="AV6:BI6"/>
    <mergeCell ref="CG7:CI7"/>
    <mergeCell ref="BJ5:BJ8"/>
    <mergeCell ref="B15:D15"/>
    <mergeCell ref="BE7:BI7"/>
    <mergeCell ref="B17:D17"/>
    <mergeCell ref="B18:D18"/>
    <mergeCell ref="A1:U1"/>
    <mergeCell ref="A2:U2"/>
    <mergeCell ref="N7:N8"/>
    <mergeCell ref="L7:L8"/>
    <mergeCell ref="H7:H8"/>
    <mergeCell ref="F7:F8"/>
    <mergeCell ref="B21:D21"/>
    <mergeCell ref="A5:A8"/>
    <mergeCell ref="B30:D30"/>
    <mergeCell ref="B28:D28"/>
    <mergeCell ref="F32:H32"/>
    <mergeCell ref="B12:D12"/>
    <mergeCell ref="B13:D13"/>
    <mergeCell ref="B14:D14"/>
    <mergeCell ref="B25:D25"/>
    <mergeCell ref="B24:D24"/>
    <mergeCell ref="W9:Y9"/>
    <mergeCell ref="W10:Y10"/>
    <mergeCell ref="K32:L32"/>
    <mergeCell ref="B20:D20"/>
    <mergeCell ref="B19:D19"/>
    <mergeCell ref="B26:D26"/>
    <mergeCell ref="B32:C32"/>
    <mergeCell ref="B22:D22"/>
    <mergeCell ref="B23:D23"/>
    <mergeCell ref="B27:D27"/>
    <mergeCell ref="CF30:CI30"/>
    <mergeCell ref="AK30:AM30"/>
    <mergeCell ref="AR30:AU30"/>
    <mergeCell ref="AT7:AT8"/>
    <mergeCell ref="B29:D29"/>
    <mergeCell ref="Q7:Q8"/>
    <mergeCell ref="R7:R8"/>
    <mergeCell ref="E7:E8"/>
    <mergeCell ref="T7:T8"/>
    <mergeCell ref="J7:J8"/>
    <mergeCell ref="B16:D16"/>
    <mergeCell ref="M7:M8"/>
    <mergeCell ref="B9:D9"/>
    <mergeCell ref="B11:D11"/>
    <mergeCell ref="E6:N6"/>
    <mergeCell ref="W11:Y11"/>
    <mergeCell ref="B10:D10"/>
    <mergeCell ref="S7:S8"/>
    <mergeCell ref="K7:K8"/>
    <mergeCell ref="G7:G8"/>
    <mergeCell ref="O7:O8"/>
    <mergeCell ref="U7:U8"/>
    <mergeCell ref="CO5:CP7"/>
    <mergeCell ref="AE6:AG6"/>
    <mergeCell ref="AA6:AB6"/>
    <mergeCell ref="AA7:AA8"/>
    <mergeCell ref="AB7:AB8"/>
    <mergeCell ref="P7:P8"/>
    <mergeCell ref="AS6:AU6"/>
    <mergeCell ref="BD7:BD8"/>
    <mergeCell ref="E30:U30"/>
    <mergeCell ref="W30:Y30"/>
    <mergeCell ref="AO30:AQ30"/>
    <mergeCell ref="CK6:CK8"/>
    <mergeCell ref="AH30:AJ30"/>
    <mergeCell ref="AJ7:AJ8"/>
    <mergeCell ref="CG6:CI6"/>
    <mergeCell ref="Z30:AG30"/>
    <mergeCell ref="W12:Y12"/>
    <mergeCell ref="O6:U6"/>
  </mergeCells>
  <printOptions/>
  <pageMargins left="0.1968503937007874" right="0" top="0.1968503937007874" bottom="0.1968503937007874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2016-07-18T10:00:19Z</cp:lastPrinted>
  <dcterms:created xsi:type="dcterms:W3CDTF">1996-10-08T23:32:33Z</dcterms:created>
  <dcterms:modified xsi:type="dcterms:W3CDTF">2016-07-19T05:32:07Z</dcterms:modified>
  <cp:category/>
  <cp:version/>
  <cp:contentType/>
  <cp:contentStatus/>
</cp:coreProperties>
</file>